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activeTab="0"/>
  </bookViews>
  <sheets>
    <sheet name="2. CRF-tis-Regr." sheetId="1" r:id="rId1"/>
    <sheet name="2. CRF-ti-Regr." sheetId="2" r:id="rId2"/>
    <sheet name="3 rs" sheetId="3" r:id="rId3"/>
    <sheet name="4.1 Anteilswerte" sheetId="4" r:id="rId4"/>
    <sheet name="4.3 MittelwertdiffTes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'[6]Abb8-11+Tab8 Zh+Regr'!$C$21</definedName>
    <definedName name="Antwort" localSheetId="3">'[9]Quartile'!$A$9:$A$15</definedName>
    <definedName name="Antwort" localSheetId="4">'[9]Quartile'!$A$9:$A$15</definedName>
    <definedName name="Antwort">'[4]Quartile'!$A$9:$A$15</definedName>
    <definedName name="Antworten">'[5]Quartile'!$A$9:$A$15</definedName>
    <definedName name="b">'[6]Abb8-11+Tab8 Zh+Regr'!$C$22</definedName>
    <definedName name="BFA">'[5]Quartile'!$C$9:$C$15</definedName>
    <definedName name="BFAA" localSheetId="3">'[9]Quartile'!$C$9:$C$15</definedName>
    <definedName name="BFAA" localSheetId="4">'[9]Quartile'!$C$9:$C$15</definedName>
    <definedName name="BFAA">'[4]Quartile'!$C$9:$C$15</definedName>
    <definedName name="BW" localSheetId="3">'[9]Quartile'!$B$9:$B$15</definedName>
    <definedName name="BW" localSheetId="4">'[9]Quartile'!$B$9:$B$15</definedName>
    <definedName name="BW">'[4]Quartile'!$B$9:$B$15</definedName>
    <definedName name="CW">'[5]Quartile'!$B$9:$B$15</definedName>
    <definedName name="HTML" localSheetId="1" hidden="1">{"'Notenspiegel (2.Sem)'!$A$1:$N$44"}</definedName>
    <definedName name="HTML" localSheetId="3" hidden="1">{"'Notenspiegel (2.Sem)'!$A$1:$N$44"}</definedName>
    <definedName name="HTML" localSheetId="4" hidden="1">{"'Notenspiegel (2.Sem)'!$A$1:$N$44"}</definedName>
    <definedName name="HTML" hidden="1">{"'Notenspiegel (2.Sem)'!$A$1:$N$44"}</definedName>
    <definedName name="HTML_CodePage" hidden="1">1252</definedName>
    <definedName name="HTML_Control" localSheetId="1" hidden="1">{"'Notenspiegel (2.Sem)'!$A$1:$N$44"}</definedName>
    <definedName name="HTML_Control" localSheetId="3" hidden="1">{"'Notenspiegel (2.Sem)'!$A$1:$N$44"}</definedName>
    <definedName name="HTML_Control" localSheetId="4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'[5]Größen, fi und Fi'!$D$6:$D$10</definedName>
    <definedName name="n_1" localSheetId="3">#REF!</definedName>
    <definedName name="n_1" localSheetId="4">'4.3 MittelwertdiffTest'!$B$6</definedName>
    <definedName name="n_1">'[1]2. Mittelwerte'!$B$13</definedName>
    <definedName name="n_2" localSheetId="3">#REF!</definedName>
    <definedName name="n_2" localSheetId="4">'4.3 MittelwertdiffTest'!$D$6</definedName>
    <definedName name="n_2">'[1]2. Mittelwerte'!$C$13</definedName>
    <definedName name="p_0" localSheetId="3">'[8]weitere Index-Bsp'!$D$11:$D$13</definedName>
    <definedName name="p_0" localSheetId="4">'[8]weitere Index-Bsp'!$D$11:$D$13</definedName>
    <definedName name="p_0">'[2]weitere Index-Bsp'!$D$11:$D$13</definedName>
    <definedName name="p_1" localSheetId="3">'[8]weitere Index-Bsp'!$E$11:$E$13</definedName>
    <definedName name="p_1" localSheetId="4">'[8]weitere Index-Bsp'!$E$11:$E$13</definedName>
    <definedName name="p_1">'[2]weitere Index-Bsp'!$E$11:$E$13</definedName>
    <definedName name="q_0" localSheetId="3">'[8]weitere Index-Bsp'!$B$11:$B$13</definedName>
    <definedName name="q_0" localSheetId="4">'[8]weitere Index-Bsp'!$B$11:$B$13</definedName>
    <definedName name="q_0">'[2]weitere Index-Bsp'!$B$11:$B$13</definedName>
    <definedName name="q_1" localSheetId="3">'[8]weitere Index-Bsp'!$C$11:$C$13</definedName>
    <definedName name="q_1" localSheetId="4">'[8]weitere Index-Bsp'!$C$11:$C$13</definedName>
    <definedName name="q_1">'[2]weitere Index-Bsp'!$C$11:$C$13</definedName>
    <definedName name="q0" localSheetId="3">'[8]weitere Index-Bsp'!$B$11:$B$13</definedName>
    <definedName name="q0" localSheetId="4">'[8]weitere Index-Bsp'!$B$11:$B$13</definedName>
    <definedName name="q0">'[2]weitere Index-Bsp'!$B$11:$B$13</definedName>
    <definedName name="s_1" localSheetId="3">#REF!</definedName>
    <definedName name="s_1" localSheetId="4">'4.3 MittelwertdiffTest'!$B$5</definedName>
    <definedName name="s_1">'[1]2. Mittelwerte'!$L$14</definedName>
    <definedName name="s_2" localSheetId="3">#REF!</definedName>
    <definedName name="s_2" localSheetId="4">'4.3 MittelwertdiffTest'!$D$5</definedName>
    <definedName name="s_2">'[1]2. Mittelwerte'!$M$14</definedName>
    <definedName name="Statistik" localSheetId="3">'[7]Noten (4-1)'!$G$4:$I$13</definedName>
    <definedName name="Statistik" localSheetId="4">'[7]Noten (4-1)'!$G$4:$I$13</definedName>
    <definedName name="Statistik">'[3]Noten (4-1)'!$G$4:$I$13</definedName>
    <definedName name="Studiengang">#REF!</definedName>
    <definedName name="USVW">'[5]Quartile'!$D$9:$D$15</definedName>
    <definedName name="VWL" localSheetId="3">'[7]Noten (4-1)'!$K$4:$M$13</definedName>
    <definedName name="VWL" localSheetId="4">'[7]Noten (4-1)'!$K$4:$M$13</definedName>
    <definedName name="VWL">'[3]Noten (4-1)'!$K$4:$M$13</definedName>
    <definedName name="Werte">'[5]Größen, fi und Fi'!$A$7:$B$22</definedName>
    <definedName name="xq_1" localSheetId="3">#REF!</definedName>
    <definedName name="xq_1" localSheetId="4">'[1]2. Mittelwerte'!$J$13</definedName>
    <definedName name="xq_1">'[1]2. Mittelwerte'!$J$13</definedName>
    <definedName name="xq_2" localSheetId="3">#REF!</definedName>
    <definedName name="xq_2" localSheetId="4">'[1]2. Mittelwerte'!$K$13</definedName>
    <definedName name="xq_2">'[1]2. Mittelwerte'!$K$13</definedName>
    <definedName name="xq1" localSheetId="4">'4.3 MittelwertdiffTest'!$B$4</definedName>
    <definedName name="xq1">#REF!</definedName>
    <definedName name="xq2" localSheetId="4">'4.3 MittelwertdiffTest'!$D$4</definedName>
    <definedName name="xq2">#REF!</definedName>
  </definedNames>
  <calcPr fullCalcOnLoad="1"/>
</workbook>
</file>

<file path=xl/sharedStrings.xml><?xml version="1.0" encoding="utf-8"?>
<sst xmlns="http://schemas.openxmlformats.org/spreadsheetml/2006/main" count="134" uniqueCount="95">
  <si>
    <r>
      <t>Y</t>
    </r>
    <r>
      <rPr>
        <b/>
        <vertAlign val="subscript"/>
        <sz val="12"/>
        <rFont val="Arial"/>
        <family val="2"/>
      </rPr>
      <t>i</t>
    </r>
  </si>
  <si>
    <t>Yi^</t>
  </si>
  <si>
    <t>3.1)  REGRESSION:</t>
  </si>
  <si>
    <t xml:space="preserve">Mittelwerte: </t>
  </si>
  <si>
    <t xml:space="preserve">n = </t>
  </si>
  <si>
    <t xml:space="preserve">Hilfsrechungen: </t>
  </si>
  <si>
    <t xml:space="preserve">a = </t>
  </si>
  <si>
    <t xml:space="preserve">   /   </t>
  </si>
  <si>
    <t xml:space="preserve">b = </t>
  </si>
  <si>
    <r>
      <t>p</t>
    </r>
    <r>
      <rPr>
        <vertAlign val="subscript"/>
        <sz val="10"/>
        <rFont val="Arial"/>
        <family val="2"/>
      </rPr>
      <t>0</t>
    </r>
  </si>
  <si>
    <t>I</t>
  </si>
  <si>
    <t>II</t>
  </si>
  <si>
    <t>Saisonbereinigung:  yi-y^</t>
  </si>
  <si>
    <t>i (t)</t>
  </si>
  <si>
    <t>ti * Yi</t>
  </si>
  <si>
    <t>III</t>
  </si>
  <si>
    <t>IV</t>
  </si>
  <si>
    <t xml:space="preserve">y~ </t>
  </si>
  <si>
    <t>S:</t>
  </si>
  <si>
    <t xml:space="preserve">3.2) Saisonkomponenten: SKquer: </t>
  </si>
  <si>
    <t>tq =</t>
  </si>
  <si>
    <t>3.3) Prognosewerte</t>
  </si>
  <si>
    <t>ti*</t>
  </si>
  <si>
    <t xml:space="preserve"> +SK</t>
  </si>
  <si>
    <t xml:space="preserve"> t*q =</t>
  </si>
  <si>
    <t xml:space="preserve"> Yq =</t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</si>
  <si>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</si>
  <si>
    <r>
      <t>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*</t>
    </r>
    <r>
      <rPr>
        <b/>
        <vertAlign val="superscript"/>
        <sz val="12"/>
        <rFont val="Arial"/>
        <family val="2"/>
      </rPr>
      <t>2</t>
    </r>
  </si>
  <si>
    <r>
      <t>Y</t>
    </r>
    <r>
      <rPr>
        <b/>
        <strike/>
        <vertAlign val="subscript"/>
        <sz val="6"/>
        <rFont val="Arial"/>
        <family val="2"/>
      </rPr>
      <t>i</t>
    </r>
    <r>
      <rPr>
        <b/>
        <strike/>
        <vertAlign val="superscript"/>
        <sz val="6"/>
        <rFont val="Arial"/>
        <family val="2"/>
      </rPr>
      <t>2</t>
    </r>
  </si>
  <si>
    <t>Prognose</t>
  </si>
  <si>
    <t xml:space="preserve">Vorgegebene Werte: </t>
  </si>
  <si>
    <t>(Eingerahmte Felder werden errechnet)</t>
  </si>
  <si>
    <t>p^</t>
  </si>
  <si>
    <t xml:space="preserve">daraus errechnet: </t>
  </si>
  <si>
    <t>a</t>
  </si>
  <si>
    <t>n</t>
  </si>
  <si>
    <t>Sigma p^</t>
  </si>
  <si>
    <t>Seiten:</t>
  </si>
  <si>
    <t>N</t>
  </si>
  <si>
    <t>n/N</t>
  </si>
  <si>
    <t xml:space="preserve">Entscheidung: </t>
  </si>
  <si>
    <t xml:space="preserve"> ==&gt;</t>
  </si>
  <si>
    <t>Konfidenzintervall für p -&gt; Formel 8-28</t>
  </si>
  <si>
    <t>(D.h. Fragestellung "andersherum" als oben)</t>
  </si>
  <si>
    <t>--</t>
  </si>
  <si>
    <t xml:space="preserve">          =</t>
  </si>
  <si>
    <r>
      <t xml:space="preserve">Hypothesentest </t>
    </r>
    <r>
      <rPr>
        <b/>
        <sz val="18"/>
        <color indexed="10"/>
        <rFont val="Arial"/>
        <family val="2"/>
      </rPr>
      <t>Anteilswerte</t>
    </r>
  </si>
  <si>
    <r>
      <t xml:space="preserve">Bitte die gelb hinterlegten Felder eingeben: </t>
    </r>
    <r>
      <rPr>
        <sz val="12"/>
        <color indexed="62"/>
        <rFont val="Arial"/>
        <family val="2"/>
      </rPr>
      <t xml:space="preserve">(nur entweder </t>
    </r>
    <r>
      <rPr>
        <sz val="12"/>
        <color indexed="62"/>
        <rFont val="Symbol"/>
        <family val="1"/>
      </rPr>
      <t>s</t>
    </r>
    <r>
      <rPr>
        <sz val="12"/>
        <color indexed="62"/>
        <rFont val="Arial"/>
        <family val="2"/>
      </rPr>
      <t xml:space="preserve"> oder s!)</t>
    </r>
  </si>
  <si>
    <r>
      <t>Ablesewert z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</si>
  <si>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z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</si>
  <si>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r>
      <t xml:space="preserve">bzw. </t>
    </r>
    <r>
      <rPr>
        <sz val="10"/>
        <color indexed="17"/>
        <rFont val="Arial"/>
        <family val="2"/>
      </rPr>
      <t>p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o</t>
    </r>
    <r>
      <rPr>
        <sz val="10"/>
        <color indexed="17"/>
        <rFont val="Arial"/>
        <family val="2"/>
      </rPr>
      <t xml:space="preserve"> =</t>
    </r>
  </si>
  <si>
    <r>
      <t>Ablesewert z</t>
    </r>
    <r>
      <rPr>
        <b/>
        <vertAlign val="subscript"/>
        <sz val="10"/>
        <rFont val="Arial"/>
        <family val="2"/>
      </rPr>
      <t>p^:</t>
    </r>
  </si>
  <si>
    <r>
      <t>und  p</t>
    </r>
    <r>
      <rPr>
        <vertAlign val="subscript"/>
        <sz val="10"/>
        <color indexed="17"/>
        <rFont val="Arial"/>
        <family val="2"/>
      </rPr>
      <t>c</t>
    </r>
    <r>
      <rPr>
        <vertAlign val="superscript"/>
        <sz val="10"/>
        <color indexed="17"/>
        <rFont val="Arial"/>
        <family val="2"/>
      </rPr>
      <t>u</t>
    </r>
    <r>
      <rPr>
        <sz val="10"/>
        <color indexed="17"/>
        <rFont val="Arial"/>
        <family val="2"/>
      </rPr>
      <t xml:space="preserve"> =</t>
    </r>
  </si>
  <si>
    <r>
      <t xml:space="preserve"> =  p^ - p / </t>
    </r>
    <r>
      <rPr>
        <sz val="10"/>
        <rFont val="Symbol"/>
        <family val="1"/>
      </rPr>
      <t>s</t>
    </r>
    <r>
      <rPr>
        <sz val="10"/>
        <rFont val="Arial"/>
        <family val="0"/>
      </rPr>
      <t>p^</t>
    </r>
  </si>
  <si>
    <r>
      <t>Ist |z</t>
    </r>
    <r>
      <rPr>
        <b/>
        <vertAlign val="subscript"/>
        <sz val="10"/>
        <rFont val="Arial"/>
        <family val="2"/>
      </rPr>
      <t>p^</t>
    </r>
    <r>
      <rPr>
        <b/>
        <sz val="10"/>
        <rFont val="Arial"/>
        <family val="2"/>
      </rPr>
      <t>| &gt; |z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</si>
  <si>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r>
      <t xml:space="preserve">Es geht um die (unbekannte) Lage des wahren Mittelwertes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bei bekanntem p^</t>
    </r>
  </si>
  <si>
    <r>
      <t>g</t>
    </r>
    <r>
      <rPr>
        <b/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p^</t>
    </r>
    <r>
      <rPr>
        <sz val="10"/>
        <rFont val="Arial"/>
        <family val="0"/>
      </rPr>
      <t xml:space="preserve"> - Zc * </t>
    </r>
    <r>
      <rPr>
        <sz val="10"/>
        <rFont val="Symbol"/>
        <family val="1"/>
      </rPr>
      <t>s</t>
    </r>
    <r>
      <rPr>
        <sz val="10"/>
        <rFont val="Arial"/>
        <family val="0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</si>
  <si>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>g</t>
    </r>
    <r>
      <rPr>
        <b/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 p^ + Zc * </t>
    </r>
    <r>
      <rPr>
        <sz val="10"/>
        <rFont val="Symbol"/>
        <family val="1"/>
      </rPr>
      <t>s</t>
    </r>
    <r>
      <rPr>
        <sz val="10"/>
        <rFont val="Arial"/>
        <family val="0"/>
      </rPr>
      <t>_p^</t>
    </r>
    <r>
      <rPr>
        <vertAlign val="subscript"/>
        <sz val="10"/>
        <rFont val="Arial"/>
        <family val="2"/>
      </rPr>
      <t xml:space="preserve">  </t>
    </r>
    <r>
      <rPr>
        <sz val="10"/>
        <rFont val="Arial"/>
        <family val="2"/>
      </rPr>
      <t>=</t>
    </r>
  </si>
  <si>
    <r>
      <t xml:space="preserve">Aufgabe 2:   Umsätze mit </t>
    </r>
    <r>
      <rPr>
        <b/>
        <sz val="16"/>
        <color indexed="12"/>
        <rFont val="Arial"/>
        <family val="2"/>
      </rPr>
      <t>t</t>
    </r>
    <r>
      <rPr>
        <b/>
        <vertAlign val="subscript"/>
        <sz val="16"/>
        <color indexed="12"/>
        <rFont val="Arial"/>
        <family val="2"/>
      </rPr>
      <t>i</t>
    </r>
    <r>
      <rPr>
        <b/>
        <sz val="16"/>
        <color indexed="12"/>
        <rFont val="Arial"/>
        <family val="2"/>
      </rPr>
      <t>*-Werten</t>
    </r>
  </si>
  <si>
    <t>Korrel:</t>
  </si>
  <si>
    <r>
      <t>R</t>
    </r>
    <r>
      <rPr>
        <vertAlign val="superscript"/>
        <sz val="10"/>
        <color indexed="12"/>
        <rFont val="Arial"/>
        <family val="2"/>
      </rPr>
      <t>2</t>
    </r>
    <r>
      <rPr>
        <sz val="10"/>
        <color indexed="12"/>
        <rFont val="Arial"/>
        <family val="2"/>
      </rPr>
      <t>:</t>
    </r>
  </si>
  <si>
    <t>Stichprobe 1</t>
  </si>
  <si>
    <t>Stichprobe 2</t>
  </si>
  <si>
    <t>x_quer 1</t>
  </si>
  <si>
    <t>x_quer 2</t>
  </si>
  <si>
    <t xml:space="preserve">Freiheitsgrade: </t>
  </si>
  <si>
    <t>&lt;- immer zweiseitig</t>
  </si>
  <si>
    <r>
      <t xml:space="preserve">Zwei Stichprobentest -- </t>
    </r>
    <r>
      <rPr>
        <b/>
        <sz val="16"/>
        <color indexed="10"/>
        <rFont val="Arial"/>
        <family val="2"/>
      </rPr>
      <t>Mittelwertdifferenzen</t>
    </r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</si>
  <si>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</si>
  <si>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</si>
  <si>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</si>
  <si>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</si>
  <si>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r>
      <t>n</t>
    </r>
    <r>
      <rPr>
        <b/>
        <sz val="10"/>
        <rFont val="Arial"/>
        <family val="0"/>
      </rPr>
      <t xml:space="preserve"> =</t>
    </r>
    <r>
      <rPr>
        <sz val="10"/>
        <rFont val="Arial"/>
        <family val="0"/>
      </rPr>
      <t xml:space="preserve"> n1 + n2 -2</t>
    </r>
  </si>
  <si>
    <r>
      <t>Ablesewert t</t>
    </r>
    <r>
      <rPr>
        <b/>
        <vertAlign val="subscript"/>
        <sz val="10"/>
        <rFont val="Arial"/>
        <family val="2"/>
      </rPr>
      <t>c</t>
    </r>
  </si>
  <si>
    <r>
      <t>kritisches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|</t>
    </r>
    <r>
      <rPr>
        <b/>
        <sz val="12"/>
        <color indexed="12"/>
        <rFont val="Arial"/>
        <family val="2"/>
      </rPr>
      <t>t</t>
    </r>
    <r>
      <rPr>
        <b/>
        <vertAlign val="subscript"/>
        <sz val="12"/>
        <color indexed="12"/>
        <rFont val="Arial"/>
        <family val="2"/>
      </rPr>
      <t>c</t>
    </r>
    <r>
      <rPr>
        <sz val="12"/>
        <color indexed="12"/>
        <rFont val="Arial"/>
        <family val="2"/>
      </rPr>
      <t>|</t>
    </r>
  </si>
  <si>
    <r>
      <t>Prüfgröße t</t>
    </r>
    <r>
      <rPr>
        <b/>
        <vertAlign val="subscript"/>
        <sz val="10"/>
        <rFont val="Arial"/>
        <family val="2"/>
      </rPr>
      <t>:</t>
    </r>
  </si>
  <si>
    <r>
      <t>Ist |t| &gt; |t</t>
    </r>
    <r>
      <rPr>
        <b/>
        <vertAlign val="subscript"/>
        <sz val="10"/>
        <rFont val="Arial"/>
        <family val="2"/>
      </rPr>
      <t xml:space="preserve">c| </t>
    </r>
    <r>
      <rPr>
        <b/>
        <sz val="10"/>
        <rFont val="Arial"/>
        <family val="2"/>
      </rPr>
      <t>??</t>
    </r>
  </si>
  <si>
    <t>Aufgabe 4: Rangkorrelation</t>
  </si>
  <si>
    <t>Rangfolge der</t>
  </si>
  <si>
    <t>Preisrichter</t>
  </si>
  <si>
    <t>di=xi-yi</t>
  </si>
  <si>
    <t>di^2</t>
  </si>
  <si>
    <t>zähler</t>
  </si>
  <si>
    <t>nenner</t>
  </si>
  <si>
    <t>Summe:</t>
  </si>
  <si>
    <t xml:space="preserve">rs = </t>
  </si>
  <si>
    <r>
      <t xml:space="preserve">KandidatIn </t>
    </r>
    <r>
      <rPr>
        <sz val="12"/>
        <rFont val="Wingdings"/>
        <family val="0"/>
      </rPr>
      <t>â</t>
    </r>
  </si>
  <si>
    <r>
      <t>r</t>
    </r>
    <r>
      <rPr>
        <b/>
        <i/>
        <vertAlign val="subscript"/>
        <sz val="14"/>
        <color indexed="12"/>
        <rFont val="Times New Roman"/>
        <family val="1"/>
      </rPr>
      <t>s</t>
    </r>
    <r>
      <rPr>
        <i/>
        <sz val="14"/>
        <color indexed="12"/>
        <rFont val="Times New Roman"/>
        <family val="1"/>
      </rPr>
      <t xml:space="preserve"> </t>
    </r>
    <r>
      <rPr>
        <i/>
        <sz val="12"/>
        <color indexed="12"/>
        <rFont val="Times New Roman"/>
        <family val="1"/>
      </rPr>
      <t xml:space="preserve">= 1 –  (6 </t>
    </r>
    <r>
      <rPr>
        <i/>
        <sz val="12"/>
        <color indexed="12"/>
        <rFont val="Symbol"/>
        <family val="1"/>
      </rPr>
      <t xml:space="preserve">S </t>
    </r>
    <r>
      <rPr>
        <i/>
        <sz val="12"/>
        <color indexed="12"/>
        <rFont val="Times New Roman"/>
        <family val="1"/>
      </rPr>
      <t>d</t>
    </r>
    <r>
      <rPr>
        <i/>
        <vertAlign val="subscript"/>
        <sz val="12"/>
        <color indexed="12"/>
        <rFont val="Times New Roman"/>
        <family val="1"/>
      </rPr>
      <t>i</t>
    </r>
    <r>
      <rPr>
        <i/>
        <vertAlign val="superscript"/>
        <sz val="12"/>
        <color indexed="12"/>
        <rFont val="Times New Roman"/>
        <family val="1"/>
      </rPr>
      <t>2</t>
    </r>
    <r>
      <rPr>
        <i/>
        <sz val="12"/>
        <color indexed="12"/>
        <rFont val="Times New Roman"/>
        <family val="1"/>
      </rPr>
      <t>) / n (n</t>
    </r>
    <r>
      <rPr>
        <i/>
        <vertAlign val="superscript"/>
        <sz val="12"/>
        <color indexed="12"/>
        <rFont val="Times New Roman"/>
        <family val="1"/>
      </rPr>
      <t>2</t>
    </r>
    <r>
      <rPr>
        <i/>
        <sz val="12"/>
        <color indexed="12"/>
        <rFont val="Times New Roman"/>
        <family val="1"/>
      </rPr>
      <t xml:space="preserve">-1) = 1- [ 6 * 18 / 4 * 15  ]  = </t>
    </r>
  </si>
  <si>
    <t>Klaben</t>
  </si>
  <si>
    <t>Rübli-Torte</t>
  </si>
  <si>
    <t>Käsesahne</t>
  </si>
  <si>
    <t>Sandstreusel</t>
  </si>
  <si>
    <t>Erbeerfeuer</t>
  </si>
  <si>
    <r>
      <t xml:space="preserve">Petra </t>
    </r>
    <r>
      <rPr>
        <i/>
        <sz val="12"/>
        <color indexed="12"/>
        <rFont val="Times New Roman"/>
        <family val="1"/>
      </rPr>
      <t>= x</t>
    </r>
    <r>
      <rPr>
        <i/>
        <vertAlign val="subscript"/>
        <sz val="12"/>
        <color indexed="12"/>
        <rFont val="Times New Roman"/>
        <family val="1"/>
      </rPr>
      <t>i</t>
    </r>
  </si>
  <si>
    <r>
      <t xml:space="preserve">Paula </t>
    </r>
    <r>
      <rPr>
        <i/>
        <sz val="12"/>
        <color indexed="12"/>
        <rFont val="Times New Roman"/>
        <family val="1"/>
      </rPr>
      <t>= y</t>
    </r>
    <r>
      <rPr>
        <i/>
        <vertAlign val="subscript"/>
        <sz val="12"/>
        <color indexed="12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</si>
</sst>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  <numFmt numFmtId="171" formatCode="\(0.000\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%"/>
    <numFmt numFmtId="182" formatCode="\+0.0%"/>
    <numFmt numFmtId="183" formatCode="[$Kn-41A]\ #,##0.00"/>
    <numFmt numFmtId="184" formatCode="#,##0.00\ &quot;€&quot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_ ;[Red]\-0.0\ 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6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color indexed="32"/>
      <name val="Arial"/>
      <family val="2"/>
    </font>
    <font>
      <sz val="12"/>
      <name val="Arial"/>
      <family val="2"/>
    </font>
    <font>
      <i/>
      <sz val="12"/>
      <color indexed="32"/>
      <name val="Arial"/>
      <family val="2"/>
    </font>
    <font>
      <sz val="14"/>
      <name val="Arial"/>
      <family val="2"/>
    </font>
    <font>
      <i/>
      <sz val="10"/>
      <name val="Symbol"/>
      <family val="1"/>
    </font>
    <font>
      <i/>
      <sz val="10"/>
      <color indexed="32"/>
      <name val="Arial"/>
      <family val="0"/>
    </font>
    <font>
      <b/>
      <sz val="11"/>
      <color indexed="12"/>
      <name val="Arial"/>
      <family val="2"/>
    </font>
    <font>
      <sz val="3.25"/>
      <name val="Arial"/>
      <family val="0"/>
    </font>
    <font>
      <b/>
      <sz val="3.75"/>
      <name val="Arial"/>
      <family val="2"/>
    </font>
    <font>
      <b/>
      <vertAlign val="superscript"/>
      <sz val="3.75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2"/>
      <color indexed="62"/>
      <name val="Arial"/>
      <family val="2"/>
    </font>
    <font>
      <sz val="12"/>
      <color indexed="62"/>
      <name val="Symbol"/>
      <family val="1"/>
    </font>
    <font>
      <b/>
      <sz val="12"/>
      <color indexed="62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b/>
      <sz val="14"/>
      <name val="Arial"/>
      <family val="2"/>
    </font>
    <font>
      <b/>
      <strike/>
      <vertAlign val="subscript"/>
      <sz val="6"/>
      <name val="Arial"/>
      <family val="2"/>
    </font>
    <font>
      <b/>
      <strike/>
      <vertAlign val="superscript"/>
      <sz val="6"/>
      <name val="Arial"/>
      <family val="2"/>
    </font>
    <font>
      <b/>
      <strike/>
      <sz val="6"/>
      <name val="Arial"/>
      <family val="2"/>
    </font>
    <font>
      <strike/>
      <sz val="6"/>
      <name val="Arial"/>
      <family val="2"/>
    </font>
    <font>
      <i/>
      <sz val="12"/>
      <name val="Arial"/>
      <family val="2"/>
    </font>
    <font>
      <sz val="10"/>
      <name val="Wingdings"/>
      <family val="0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33"/>
      <name val="Times New Roman"/>
      <family val="1"/>
    </font>
    <font>
      <b/>
      <vertAlign val="superscript"/>
      <sz val="14"/>
      <name val="Times New Roman"/>
      <family val="1"/>
    </font>
    <font>
      <sz val="8"/>
      <color indexed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0"/>
    </font>
    <font>
      <sz val="8"/>
      <color indexed="2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vertAlign val="superscript"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62"/>
      <name val="Arial"/>
      <family val="2"/>
    </font>
    <font>
      <sz val="10"/>
      <color indexed="17"/>
      <name val="Arial"/>
      <family val="2"/>
    </font>
    <font>
      <vertAlign val="subscript"/>
      <sz val="10"/>
      <color indexed="17"/>
      <name val="Arial"/>
      <family val="2"/>
    </font>
    <font>
      <vertAlign val="superscript"/>
      <sz val="10"/>
      <color indexed="17"/>
      <name val="Arial"/>
      <family val="2"/>
    </font>
    <font>
      <sz val="12"/>
      <name val="Wingdings"/>
      <family val="0"/>
    </font>
    <font>
      <i/>
      <sz val="12"/>
      <color indexed="12"/>
      <name val="Times New Roman"/>
      <family val="1"/>
    </font>
    <font>
      <i/>
      <vertAlign val="subscript"/>
      <sz val="12"/>
      <color indexed="12"/>
      <name val="Times New Roman"/>
      <family val="1"/>
    </font>
    <font>
      <b/>
      <i/>
      <vertAlign val="subscript"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i/>
      <sz val="12"/>
      <color indexed="12"/>
      <name val="Symbol"/>
      <family val="1"/>
    </font>
    <font>
      <i/>
      <vertAlign val="superscript"/>
      <sz val="12"/>
      <color indexed="12"/>
      <name val="Times New Roman"/>
      <family val="1"/>
    </font>
    <font>
      <b/>
      <i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1" fillId="0" borderId="0" xfId="0" applyFont="1" applyAlignment="1">
      <alignment/>
    </xf>
    <xf numFmtId="0" fontId="7" fillId="0" borderId="1" xfId="21" applyFont="1" applyBorder="1" applyAlignment="1">
      <alignment horizontal="right"/>
      <protection/>
    </xf>
    <xf numFmtId="0" fontId="14" fillId="0" borderId="1" xfId="21" applyFont="1" applyBorder="1" applyAlignment="1">
      <alignment horizontal="right"/>
      <protection/>
    </xf>
    <xf numFmtId="1" fontId="15" fillId="0" borderId="0" xfId="21" applyNumberFormat="1" applyFont="1" applyAlignment="1">
      <alignment/>
      <protection/>
    </xf>
    <xf numFmtId="1" fontId="15" fillId="0" borderId="0" xfId="0" applyNumberFormat="1" applyFont="1" applyAlignment="1">
      <alignment/>
    </xf>
    <xf numFmtId="168" fontId="15" fillId="0" borderId="0" xfId="21" applyNumberFormat="1" applyFont="1">
      <alignment/>
      <protection/>
    </xf>
    <xf numFmtId="0" fontId="15" fillId="0" borderId="0" xfId="21" applyFont="1" applyAlignment="1">
      <alignment/>
      <protection/>
    </xf>
    <xf numFmtId="1" fontId="15" fillId="0" borderId="2" xfId="21" applyNumberFormat="1" applyFont="1" applyBorder="1" applyAlignment="1">
      <alignment/>
      <protection/>
    </xf>
    <xf numFmtId="168" fontId="17" fillId="0" borderId="0" xfId="21" applyNumberFormat="1" applyFont="1">
      <alignment/>
      <protection/>
    </xf>
    <xf numFmtId="0" fontId="18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21">
      <alignment/>
      <protection/>
    </xf>
    <xf numFmtId="0" fontId="2" fillId="0" borderId="0" xfId="21" applyFont="1" applyAlignment="1">
      <alignment horizontal="center"/>
      <protection/>
    </xf>
    <xf numFmtId="2" fontId="0" fillId="0" borderId="0" xfId="21" applyNumberFormat="1">
      <alignment/>
      <protection/>
    </xf>
    <xf numFmtId="0" fontId="0" fillId="0" borderId="0" xfId="2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8" fillId="0" borderId="0" xfId="0" applyFont="1" applyAlignment="1">
      <alignment horizontal="right"/>
    </xf>
    <xf numFmtId="0" fontId="0" fillId="0" borderId="3" xfId="0" applyBorder="1" applyAlignment="1">
      <alignment/>
    </xf>
    <xf numFmtId="169" fontId="0" fillId="0" borderId="0" xfId="21" applyNumberFormat="1">
      <alignment/>
      <protection/>
    </xf>
    <xf numFmtId="0" fontId="5" fillId="0" borderId="4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1" fillId="0" borderId="5" xfId="21" applyFont="1" applyBorder="1" applyAlignment="1">
      <alignment/>
      <protection/>
    </xf>
    <xf numFmtId="0" fontId="0" fillId="0" borderId="6" xfId="0" applyBorder="1" applyAlignment="1">
      <alignment/>
    </xf>
    <xf numFmtId="0" fontId="0" fillId="0" borderId="0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7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0" fillId="0" borderId="9" xfId="21" applyFont="1" applyBorder="1" applyAlignment="1">
      <alignment horizontal="center"/>
      <protection/>
    </xf>
    <xf numFmtId="168" fontId="1" fillId="0" borderId="10" xfId="21" applyNumberFormat="1" applyFont="1" applyBorder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left"/>
      <protection/>
    </xf>
    <xf numFmtId="0" fontId="0" fillId="0" borderId="11" xfId="21" applyFont="1" applyBorder="1" applyAlignment="1">
      <alignment horizontal="center"/>
      <protection/>
    </xf>
    <xf numFmtId="2" fontId="1" fillId="0" borderId="12" xfId="21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21" applyFont="1">
      <alignment/>
      <protection/>
    </xf>
    <xf numFmtId="0" fontId="15" fillId="0" borderId="0" xfId="21" applyFont="1" applyBorder="1" applyAlignment="1">
      <alignment horizontal="right"/>
      <protection/>
    </xf>
    <xf numFmtId="0" fontId="29" fillId="0" borderId="0" xfId="21" applyFont="1" applyBorder="1" applyAlignment="1">
      <alignment horizontal="right"/>
      <protection/>
    </xf>
    <xf numFmtId="0" fontId="29" fillId="0" borderId="13" xfId="21" applyFont="1" applyBorder="1" applyAlignment="1">
      <alignment horizontal="right"/>
      <protection/>
    </xf>
    <xf numFmtId="0" fontId="8" fillId="0" borderId="4" xfId="21" applyFont="1" applyBorder="1" applyAlignment="1">
      <alignment/>
      <protection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16" fillId="0" borderId="0" xfId="21" applyNumberFormat="1" applyFont="1" applyAlignment="1">
      <alignment/>
      <protection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41" fillId="0" borderId="1" xfId="21" applyFont="1" applyBorder="1" applyAlignment="1">
      <alignment horizontal="right"/>
      <protection/>
    </xf>
    <xf numFmtId="0" fontId="15" fillId="0" borderId="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15" fillId="0" borderId="0" xfId="0" applyNumberFormat="1" applyFont="1" applyAlignment="1">
      <alignment/>
    </xf>
    <xf numFmtId="1" fontId="42" fillId="0" borderId="0" xfId="21" applyNumberFormat="1" applyFont="1" applyAlignment="1">
      <alignment/>
      <protection/>
    </xf>
    <xf numFmtId="168" fontId="15" fillId="0" borderId="9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9" xfId="0" applyFont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1" fontId="15" fillId="0" borderId="14" xfId="21" applyNumberFormat="1" applyFont="1" applyBorder="1" applyAlignment="1">
      <alignment/>
      <protection/>
    </xf>
    <xf numFmtId="1" fontId="42" fillId="0" borderId="14" xfId="21" applyNumberFormat="1" applyFont="1" applyBorder="1" applyAlignment="1">
      <alignment/>
      <protection/>
    </xf>
    <xf numFmtId="168" fontId="16" fillId="0" borderId="14" xfId="21" applyNumberFormat="1" applyFont="1" applyBorder="1" applyAlignment="1">
      <alignment/>
      <protection/>
    </xf>
    <xf numFmtId="168" fontId="2" fillId="0" borderId="9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3" fillId="0" borderId="15" xfId="21" applyFont="1" applyBorder="1" applyAlignment="1">
      <alignment horizontal="center"/>
      <protection/>
    </xf>
    <xf numFmtId="2" fontId="15" fillId="0" borderId="16" xfId="21" applyNumberFormat="1" applyFont="1" applyBorder="1">
      <alignment/>
      <protection/>
    </xf>
    <xf numFmtId="0" fontId="15" fillId="0" borderId="16" xfId="21" applyFont="1" applyBorder="1" applyAlignment="1">
      <alignment horizontal="right"/>
      <protection/>
    </xf>
    <xf numFmtId="0" fontId="16" fillId="0" borderId="16" xfId="21" applyFont="1" applyBorder="1" applyAlignment="1">
      <alignment horizontal="right"/>
      <protection/>
    </xf>
    <xf numFmtId="0" fontId="15" fillId="0" borderId="16" xfId="21" applyFont="1" applyBorder="1">
      <alignment/>
      <protection/>
    </xf>
    <xf numFmtId="0" fontId="8" fillId="0" borderId="16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17" xfId="0" applyBorder="1" applyAlignment="1">
      <alignment/>
    </xf>
    <xf numFmtId="0" fontId="46" fillId="0" borderId="1" xfId="21" applyFont="1" applyBorder="1" applyAlignment="1">
      <alignment horizontal="left"/>
      <protection/>
    </xf>
    <xf numFmtId="0" fontId="47" fillId="0" borderId="0" xfId="21" applyFont="1" applyBorder="1" applyAlignment="1">
      <alignment horizontal="right"/>
      <protection/>
    </xf>
    <xf numFmtId="168" fontId="7" fillId="0" borderId="18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right"/>
    </xf>
    <xf numFmtId="168" fontId="7" fillId="0" borderId="19" xfId="0" applyNumberFormat="1" applyFont="1" applyBorder="1" applyAlignment="1">
      <alignment horizontal="center"/>
    </xf>
    <xf numFmtId="168" fontId="20" fillId="0" borderId="20" xfId="0" applyNumberFormat="1" applyFont="1" applyBorder="1" applyAlignment="1">
      <alignment horizontal="right"/>
    </xf>
    <xf numFmtId="0" fontId="0" fillId="0" borderId="0" xfId="21" applyFont="1" applyBorder="1" applyAlignment="1">
      <alignment horizontal="center"/>
      <protection/>
    </xf>
    <xf numFmtId="2" fontId="1" fillId="0" borderId="0" xfId="21" applyNumberFormat="1" applyFont="1" applyBorder="1" applyAlignment="1">
      <alignment horizontal="right"/>
      <protection/>
    </xf>
    <xf numFmtId="170" fontId="47" fillId="0" borderId="0" xfId="21" applyNumberFormat="1" applyFont="1" applyBorder="1" applyAlignment="1">
      <alignment horizontal="right"/>
      <protection/>
    </xf>
    <xf numFmtId="0" fontId="0" fillId="0" borderId="21" xfId="0" applyBorder="1" applyAlignment="1">
      <alignment/>
    </xf>
    <xf numFmtId="168" fontId="2" fillId="0" borderId="0" xfId="21" applyNumberFormat="1" applyFont="1" applyAlignment="1">
      <alignment horizontal="left"/>
      <protection/>
    </xf>
    <xf numFmtId="168" fontId="31" fillId="0" borderId="0" xfId="0" applyNumberFormat="1" applyFont="1" applyBorder="1" applyAlignment="1">
      <alignment horizontal="center"/>
    </xf>
    <xf numFmtId="168" fontId="31" fillId="0" borderId="13" xfId="0" applyNumberFormat="1" applyFont="1" applyBorder="1" applyAlignment="1">
      <alignment horizontal="center"/>
    </xf>
    <xf numFmtId="171" fontId="54" fillId="0" borderId="0" xfId="0" applyNumberFormat="1" applyFont="1" applyAlignment="1">
      <alignment/>
    </xf>
    <xf numFmtId="168" fontId="8" fillId="0" borderId="16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17" xfId="21" applyFont="1" applyBorder="1" applyAlignment="1">
      <alignment horizontal="right"/>
      <protection/>
    </xf>
    <xf numFmtId="0" fontId="15" fillId="0" borderId="18" xfId="0" applyFont="1" applyBorder="1" applyAlignment="1">
      <alignment/>
    </xf>
    <xf numFmtId="0" fontId="7" fillId="0" borderId="23" xfId="21" applyFont="1" applyBorder="1" applyAlignment="1">
      <alignment horizontal="right"/>
      <protection/>
    </xf>
    <xf numFmtId="168" fontId="29" fillId="0" borderId="23" xfId="21" applyNumberFormat="1" applyFont="1" applyBorder="1" applyAlignment="1">
      <alignment horizontal="right"/>
      <protection/>
    </xf>
    <xf numFmtId="0" fontId="15" fillId="0" borderId="19" xfId="0" applyFont="1" applyBorder="1" applyAlignment="1">
      <alignment/>
    </xf>
    <xf numFmtId="0" fontId="55" fillId="0" borderId="0" xfId="0" applyFont="1" applyAlignment="1">
      <alignment horizontal="right"/>
    </xf>
    <xf numFmtId="1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168" fontId="57" fillId="0" borderId="0" xfId="21" applyNumberFormat="1" applyFont="1" applyAlignment="1">
      <alignment horizontal="right"/>
      <protection/>
    </xf>
    <xf numFmtId="168" fontId="57" fillId="0" borderId="0" xfId="0" applyNumberFormat="1" applyFont="1" applyAlignment="1">
      <alignment horizontal="right"/>
    </xf>
    <xf numFmtId="2" fontId="29" fillId="0" borderId="24" xfId="21" applyNumberFormat="1" applyFont="1" applyBorder="1" applyAlignment="1">
      <alignment horizontal="right"/>
      <protection/>
    </xf>
    <xf numFmtId="0" fontId="0" fillId="0" borderId="0" xfId="0" applyAlignment="1" quotePrefix="1">
      <alignment horizontal="center"/>
    </xf>
    <xf numFmtId="0" fontId="0" fillId="0" borderId="25" xfId="0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right"/>
    </xf>
    <xf numFmtId="0" fontId="0" fillId="2" borderId="0" xfId="0" applyNumberFormat="1" applyFill="1" applyAlignment="1">
      <alignment/>
    </xf>
    <xf numFmtId="169" fontId="47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30" fillId="0" borderId="27" xfId="0" applyFont="1" applyBorder="1" applyAlignment="1">
      <alignment/>
    </xf>
    <xf numFmtId="0" fontId="31" fillId="0" borderId="8" xfId="0" applyFont="1" applyBorder="1" applyAlignment="1">
      <alignment/>
    </xf>
    <xf numFmtId="0" fontId="32" fillId="0" borderId="0" xfId="0" applyFont="1" applyAlignment="1">
      <alignment/>
    </xf>
    <xf numFmtId="170" fontId="29" fillId="0" borderId="26" xfId="0" applyNumberFormat="1" applyFont="1" applyBorder="1" applyAlignment="1">
      <alignment/>
    </xf>
    <xf numFmtId="0" fontId="63" fillId="0" borderId="5" xfId="0" applyFont="1" applyBorder="1" applyAlignment="1">
      <alignment/>
    </xf>
    <xf numFmtId="170" fontId="63" fillId="0" borderId="6" xfId="0" applyNumberFormat="1" applyFont="1" applyBorder="1" applyAlignment="1">
      <alignment/>
    </xf>
    <xf numFmtId="0" fontId="63" fillId="0" borderId="11" xfId="0" applyFont="1" applyBorder="1" applyAlignment="1">
      <alignment/>
    </xf>
    <xf numFmtId="170" fontId="63" fillId="0" borderId="12" xfId="0" applyNumberFormat="1" applyFont="1" applyBorder="1" applyAlignment="1">
      <alignment/>
    </xf>
    <xf numFmtId="2" fontId="29" fillId="0" borderId="26" xfId="0" applyNumberFormat="1" applyFont="1" applyBorder="1" applyAlignment="1">
      <alignment/>
    </xf>
    <xf numFmtId="0" fontId="45" fillId="0" borderId="0" xfId="0" applyFont="1" applyAlignment="1">
      <alignment/>
    </xf>
    <xf numFmtId="0" fontId="1" fillId="0" borderId="1" xfId="0" applyFont="1" applyBorder="1" applyAlignment="1">
      <alignment/>
    </xf>
    <xf numFmtId="0" fontId="45" fillId="0" borderId="1" xfId="0" applyFont="1" applyBorder="1" applyAlignment="1">
      <alignment/>
    </xf>
    <xf numFmtId="0" fontId="0" fillId="0" borderId="0" xfId="0" applyFill="1" applyBorder="1" applyAlignment="1">
      <alignment/>
    </xf>
    <xf numFmtId="168" fontId="56" fillId="0" borderId="0" xfId="0" applyNumberFormat="1" applyFont="1" applyAlignment="1">
      <alignment/>
    </xf>
    <xf numFmtId="1" fontId="57" fillId="0" borderId="0" xfId="21" applyNumberFormat="1" applyFont="1" applyAlignment="1">
      <alignment horizontal="right"/>
      <protection/>
    </xf>
    <xf numFmtId="1" fontId="57" fillId="0" borderId="0" xfId="0" applyNumberFormat="1" applyFont="1" applyAlignment="1">
      <alignment horizontal="right"/>
    </xf>
    <xf numFmtId="0" fontId="7" fillId="0" borderId="1" xfId="21" applyFont="1" applyBorder="1" applyAlignment="1">
      <alignment horizontal="center"/>
      <protection/>
    </xf>
    <xf numFmtId="0" fontId="41" fillId="0" borderId="1" xfId="21" applyFont="1" applyBorder="1" applyAlignment="1">
      <alignment horizontal="center"/>
      <protection/>
    </xf>
    <xf numFmtId="0" fontId="14" fillId="0" borderId="1" xfId="21" applyFont="1" applyBorder="1" applyAlignment="1">
      <alignment horizontal="center"/>
      <protection/>
    </xf>
    <xf numFmtId="1" fontId="15" fillId="0" borderId="0" xfId="21" applyNumberFormat="1" applyFont="1" applyAlignment="1">
      <alignment horizontal="center"/>
      <protection/>
    </xf>
    <xf numFmtId="1" fontId="42" fillId="0" borderId="0" xfId="21" applyNumberFormat="1" applyFont="1" applyAlignment="1">
      <alignment horizontal="center"/>
      <protection/>
    </xf>
    <xf numFmtId="168" fontId="16" fillId="0" borderId="0" xfId="21" applyNumberFormat="1" applyFont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1" fontId="15" fillId="0" borderId="2" xfId="21" applyNumberFormat="1" applyFont="1" applyBorder="1" applyAlignment="1">
      <alignment horizontal="center"/>
      <protection/>
    </xf>
    <xf numFmtId="1" fontId="15" fillId="0" borderId="14" xfId="21" applyNumberFormat="1" applyFont="1" applyBorder="1" applyAlignment="1">
      <alignment horizontal="center"/>
      <protection/>
    </xf>
    <xf numFmtId="1" fontId="42" fillId="0" borderId="14" xfId="21" applyNumberFormat="1" applyFont="1" applyBorder="1" applyAlignment="1">
      <alignment horizontal="center"/>
      <protection/>
    </xf>
    <xf numFmtId="168" fontId="16" fillId="0" borderId="14" xfId="21" applyNumberFormat="1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8" fontId="8" fillId="0" borderId="23" xfId="0" applyNumberFormat="1" applyFont="1" applyBorder="1" applyAlignment="1">
      <alignment horizontal="center"/>
    </xf>
    <xf numFmtId="168" fontId="20" fillId="0" borderId="20" xfId="0" applyNumberFormat="1" applyFont="1" applyBorder="1" applyAlignment="1">
      <alignment horizontal="center"/>
    </xf>
    <xf numFmtId="168" fontId="8" fillId="0" borderId="24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70" fontId="31" fillId="0" borderId="0" xfId="21" applyNumberFormat="1" applyFont="1" applyBorder="1" applyAlignment="1">
      <alignment horizontal="right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" fillId="0" borderId="0" xfId="0" applyFont="1" applyAlignment="1">
      <alignment horizontal="right"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5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0" fontId="0" fillId="0" borderId="0" xfId="0" applyNumberFormat="1" applyFill="1" applyBorder="1" applyAlignment="1">
      <alignment/>
    </xf>
    <xf numFmtId="0" fontId="0" fillId="0" borderId="28" xfId="0" applyBorder="1" applyAlignment="1">
      <alignment vertical="top" wrapText="1"/>
    </xf>
    <xf numFmtId="0" fontId="50" fillId="0" borderId="29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/>
    </xf>
    <xf numFmtId="0" fontId="73" fillId="0" borderId="0" xfId="0" applyFont="1" applyAlignment="1">
      <alignment/>
    </xf>
    <xf numFmtId="0" fontId="1" fillId="2" borderId="0" xfId="0" applyFont="1" applyFill="1" applyAlignment="1">
      <alignment/>
    </xf>
    <xf numFmtId="0" fontId="50" fillId="0" borderId="30" xfId="0" applyFont="1" applyBorder="1" applyAlignment="1">
      <alignment vertical="top" wrapText="1"/>
    </xf>
    <xf numFmtId="0" fontId="50" fillId="0" borderId="31" xfId="0" applyFont="1" applyBorder="1" applyAlignment="1">
      <alignment vertical="top" wrapText="1"/>
    </xf>
    <xf numFmtId="0" fontId="50" fillId="0" borderId="5" xfId="0" applyFont="1" applyBorder="1" applyAlignment="1">
      <alignment horizontal="center" vertical="top" wrapText="1"/>
    </xf>
    <xf numFmtId="0" fontId="50" fillId="0" borderId="6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68" fontId="15" fillId="0" borderId="0" xfId="21" applyNumberFormat="1" applyFont="1" applyAlignment="1">
      <alignment/>
      <protection/>
    </xf>
    <xf numFmtId="168" fontId="15" fillId="0" borderId="14" xfId="21" applyNumberFormat="1" applyFont="1" applyBorder="1" applyAlignment="1">
      <alignment/>
      <protection/>
    </xf>
    <xf numFmtId="168" fontId="29" fillId="2" borderId="23" xfId="21" applyNumberFormat="1" applyFont="1" applyFill="1" applyBorder="1" applyAlignment="1">
      <alignment horizontal="right"/>
      <protection/>
    </xf>
    <xf numFmtId="2" fontId="29" fillId="2" borderId="24" xfId="21" applyNumberFormat="1" applyFont="1" applyFill="1" applyBorder="1" applyAlignment="1">
      <alignment horizontal="right"/>
      <protection/>
    </xf>
    <xf numFmtId="168" fontId="8" fillId="2" borderId="23" xfId="0" applyNumberFormat="1" applyFont="1" applyFill="1" applyBorder="1" applyAlignment="1">
      <alignment/>
    </xf>
    <xf numFmtId="168" fontId="8" fillId="2" borderId="24" xfId="0" applyNumberFormat="1" applyFont="1" applyFill="1" applyBorder="1" applyAlignment="1">
      <alignment/>
    </xf>
    <xf numFmtId="168" fontId="8" fillId="2" borderId="16" xfId="0" applyNumberFormat="1" applyFont="1" applyFill="1" applyBorder="1" applyAlignment="1">
      <alignment/>
    </xf>
    <xf numFmtId="168" fontId="8" fillId="2" borderId="22" xfId="0" applyNumberFormat="1" applyFont="1" applyFill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ÜbBl1-3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 CRF-tis-Regr.'!#REF!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'2. CRF-tis-Regr.'!#REF!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'2. CRF-tis-Regr.'!#REF!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761725"/>
        <c:axId val="63984614"/>
      </c:scatterChart>
      <c:val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crossBetween val="midCat"/>
        <c:dispUnits/>
      </c:valAx>
      <c:valAx>
        <c:axId val="63984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und Prognose</a:t>
            </a:r>
          </a:p>
        </c:rich>
      </c:tx>
      <c:layout>
        <c:manualLayout>
          <c:xMode val="factor"/>
          <c:yMode val="factor"/>
          <c:x val="0.099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 CRF-tis-Regr.'!$C$2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</c:trendlineLbl>
          </c:trendline>
          <c:xVal>
            <c:numRef>
              <c:f>'2. CRF-tis-Regr.'!$B$3:$B$15</c:f>
              <c:numCache/>
            </c:numRef>
          </c:xVal>
          <c:yVal>
            <c:numRef>
              <c:f>'2. CRF-tis-Regr.'!$C$3:$C$10</c:f>
              <c:numCache/>
            </c:numRef>
          </c:yVal>
          <c:smooth val="0"/>
        </c:ser>
        <c:ser>
          <c:idx val="1"/>
          <c:order val="1"/>
          <c:tx>
            <c:strRef>
              <c:f>'2. CRF-tis-Regr.'!$O$2</c:f>
              <c:strCache>
                <c:ptCount val="1"/>
                <c:pt idx="0">
                  <c:v>Prognose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CRF-tis-Regr.'!$B$12:$B$15</c:f>
              <c:numCache/>
            </c:numRef>
          </c:xVal>
          <c:yVal>
            <c:numRef>
              <c:f>'2. CRF-tis-Regr.'!$O$11:$O$14</c:f>
              <c:numCache/>
            </c:numRef>
          </c:yVal>
          <c:smooth val="0"/>
        </c:ser>
        <c:axId val="38990615"/>
        <c:axId val="15371216"/>
      </c:scatterChart>
      <c:valAx>
        <c:axId val="38990615"/>
        <c:scaling>
          <c:orientation val="minMax"/>
          <c:max val="8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15371216"/>
        <c:crosses val="autoZero"/>
        <c:crossBetween val="midCat"/>
        <c:dispUnits/>
      </c:valAx>
      <c:valAx>
        <c:axId val="153712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9906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"/>
          <c:y val="0.58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</a:t>
            </a:r>
            <a:r>
              <a:rPr lang="en-US" cap="none" sz="1200" b="0" i="0" u="none" baseline="0">
                <a:solidFill>
                  <a:srgbClr val="FF00FF"/>
                </a:solidFill>
              </a:rPr>
              <a:t>und Saisonbereinigung</a:t>
            </a:r>
          </a:p>
        </c:rich>
      </c:tx>
      <c:layout>
        <c:manualLayout>
          <c:xMode val="factor"/>
          <c:yMode val="factor"/>
          <c:x val="-0.1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 CRF-tis-Regr.'!$C$2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'2. CRF-tis-Regr.'!$B$3:$B$10</c:f>
              <c:numCache/>
            </c:numRef>
          </c:xVal>
          <c:yVal>
            <c:numRef>
              <c:f>'2. CRF-tis-Regr.'!$C$3:$C$10</c:f>
              <c:numCache/>
            </c:numRef>
          </c:yVal>
          <c:smooth val="0"/>
        </c:ser>
        <c:ser>
          <c:idx val="1"/>
          <c:order val="1"/>
          <c:tx>
            <c:strRef>
              <c:f>'2. CRF-tis-Regr.'!$N$2</c:f>
              <c:strCache>
                <c:ptCount val="1"/>
                <c:pt idx="0">
                  <c:v>y~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 CRF-tis-Regr.'!$B$3:$B$10</c:f>
              <c:numCache/>
            </c:numRef>
          </c:xVal>
          <c:yVal>
            <c:numRef>
              <c:f>'2. CRF-tis-Regr.'!$N$3:$N$10</c:f>
              <c:numCache/>
            </c:numRef>
          </c:yVal>
          <c:smooth val="0"/>
        </c:ser>
        <c:axId val="4123217"/>
        <c:axId val="37108954"/>
      </c:scatterChart>
      <c:valAx>
        <c:axId val="412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108954"/>
        <c:crosses val="autoZero"/>
        <c:crossBetween val="midCat"/>
        <c:dispUnits/>
      </c:valAx>
      <c:valAx>
        <c:axId val="37108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32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5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 CRF-ti-Regr.'!#REF!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'2. CRF-ti-Regr.'!#REF!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'2. CRF-ti-Regr.'!#REF!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545131"/>
        <c:axId val="53035268"/>
      </c:scatterChart>
      <c:val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crossBetween val="midCat"/>
        <c:dispUnits/>
      </c:valAx>
      <c:valAx>
        <c:axId val="53035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5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und Prognose</a:t>
            </a:r>
          </a:p>
        </c:rich>
      </c:tx>
      <c:layout>
        <c:manualLayout>
          <c:xMode val="factor"/>
          <c:yMode val="factor"/>
          <c:x val="-0.12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 CRF-ti-Regr.'!$C$2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forward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</c:trendlineLbl>
          </c:trendline>
          <c:xVal>
            <c:numRef>
              <c:f>'2. CRF-ti-Regr.'!$B$3:$B$15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'2. CRF-ti-Regr.'!$C$3:$C$10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 CRF-ti-Regr.'!$O$2</c:f>
              <c:strCache>
                <c:ptCount val="1"/>
                <c:pt idx="0">
                  <c:v>Prognose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CRF-ti-Regr.'!$B$12:$B$15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'2. CRF-ti-Regr.'!$O$11:$O$14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7555365"/>
        <c:axId val="889422"/>
      </c:scatterChart>
      <c:valAx>
        <c:axId val="7555365"/>
        <c:scaling>
          <c:orientation val="minMax"/>
          <c:max val="12"/>
        </c:scaling>
        <c:axPos val="b"/>
        <c:delete val="0"/>
        <c:numFmt formatCode="General" sourceLinked="1"/>
        <c:majorTickMark val="in"/>
        <c:minorTickMark val="none"/>
        <c:tickLblPos val="nextTo"/>
        <c:crossAx val="889422"/>
        <c:crosses val="autoZero"/>
        <c:crossBetween val="midCat"/>
        <c:dispUnits/>
      </c:valAx>
      <c:valAx>
        <c:axId val="889422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75553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54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Streudiagramm (Punktewolke) 
</a:t>
            </a:r>
            <a:r>
              <a:rPr lang="en-US" cap="none" sz="1200" b="0" i="0" u="none" baseline="0"/>
              <a:t>mit Regressionsgrade </a:t>
            </a:r>
            <a:r>
              <a:rPr lang="en-US" cap="none" sz="1200" b="0" i="0" u="none" baseline="0">
                <a:solidFill>
                  <a:srgbClr val="FF00FF"/>
                </a:solidFill>
              </a:rPr>
              <a:t>und Saisonbereinigung</a:t>
            </a:r>
          </a:p>
        </c:rich>
      </c:tx>
      <c:layout>
        <c:manualLayout>
          <c:xMode val="factor"/>
          <c:yMode val="factor"/>
          <c:x val="-0.19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 CRF-ti-Regr.'!$C$2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forward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'2. CRF-ti-Regr.'!$B$3:$B$10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'2. CRF-ti-Regr.'!$C$3:$C$10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 CRF-ti-Regr.'!$N$2</c:f>
              <c:strCache>
                <c:ptCount val="1"/>
                <c:pt idx="0">
                  <c:v>y~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'2. CRF-ti-Regr.'!$B$3:$B$10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'2. CRF-ti-Regr.'!$N$3:$N$10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8004799"/>
        <c:axId val="4934328"/>
      </c:scatterChart>
      <c:val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4328"/>
        <c:crosses val="autoZero"/>
        <c:crossBetween val="midCat"/>
        <c:dispUnits/>
      </c:valAx>
      <c:valAx>
        <c:axId val="4934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047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5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7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370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28575</xdr:rowOff>
    </xdr:from>
    <xdr:to>
      <xdr:col>9</xdr:col>
      <xdr:colOff>352425</xdr:colOff>
      <xdr:row>34</xdr:row>
      <xdr:rowOff>95250</xdr:rowOff>
    </xdr:to>
    <xdr:graphicFrame>
      <xdr:nvGraphicFramePr>
        <xdr:cNvPr id="2" name="Chart 3"/>
        <xdr:cNvGraphicFramePr/>
      </xdr:nvGraphicFramePr>
      <xdr:xfrm>
        <a:off x="76200" y="4352925"/>
        <a:ext cx="4657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35</xdr:row>
      <xdr:rowOff>28575</xdr:rowOff>
    </xdr:from>
    <xdr:to>
      <xdr:col>9</xdr:col>
      <xdr:colOff>371475</xdr:colOff>
      <xdr:row>48</xdr:row>
      <xdr:rowOff>142875</xdr:rowOff>
    </xdr:to>
    <xdr:graphicFrame>
      <xdr:nvGraphicFramePr>
        <xdr:cNvPr id="3" name="Chart 5"/>
        <xdr:cNvGraphicFramePr/>
      </xdr:nvGraphicFramePr>
      <xdr:xfrm>
        <a:off x="104775" y="6619875"/>
        <a:ext cx="4648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7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3705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21</xdr:row>
      <xdr:rowOff>28575</xdr:rowOff>
    </xdr:from>
    <xdr:to>
      <xdr:col>9</xdr:col>
      <xdr:colOff>352425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76200" y="4352925"/>
        <a:ext cx="46577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35</xdr:row>
      <xdr:rowOff>28575</xdr:rowOff>
    </xdr:from>
    <xdr:to>
      <xdr:col>9</xdr:col>
      <xdr:colOff>371475</xdr:colOff>
      <xdr:row>48</xdr:row>
      <xdr:rowOff>142875</xdr:rowOff>
    </xdr:to>
    <xdr:graphicFrame>
      <xdr:nvGraphicFramePr>
        <xdr:cNvPr id="3" name="Chart 4"/>
        <xdr:cNvGraphicFramePr/>
      </xdr:nvGraphicFramePr>
      <xdr:xfrm>
        <a:off x="104775" y="6619875"/>
        <a:ext cx="4648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usurLsg-SoSe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&#220;bungen\Klausur\Klausurideen%20SoSe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UeLoes-Ka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15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Materialien\Material_descriptiv1808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Texte\Betriebsstatisti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Materialien\UeLoes-Kap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UebBlaetter\Klausur\Klausurideen%20SoSe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midttop\schmidttop_c\Daten\Hochschu\Statistik\Materialien\Material_descriptiv_15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ittelwerte"/>
      <sheetName val="3. BüMaSho-ti#-Regr."/>
      <sheetName val="3. BüMaSho-ti-Regr."/>
      <sheetName val="5.1 SchätzTest"/>
      <sheetName val="5.2 SchätzTest"/>
      <sheetName val="Diagramm leer"/>
    </sheetNames>
    <sheetDataSet>
      <sheetData sheetId="0">
        <row r="13">
          <cell r="B13">
            <v>53</v>
          </cell>
          <cell r="C13">
            <v>57</v>
          </cell>
          <cell r="K13" t="str">
            <v>Varianzen: </v>
          </cell>
        </row>
        <row r="14">
          <cell r="L14">
            <v>1.3234473899434098</v>
          </cell>
          <cell r="M14">
            <v>1.244748896495913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</row>
        <row r="10">
          <cell r="A10">
            <v>2</v>
          </cell>
          <cell r="B10">
            <v>7</v>
          </cell>
          <cell r="C10">
            <v>9</v>
          </cell>
        </row>
        <row r="11">
          <cell r="A11">
            <v>3</v>
          </cell>
          <cell r="B11">
            <v>11</v>
          </cell>
          <cell r="C11">
            <v>9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</row>
        <row r="14">
          <cell r="A14">
            <v>6</v>
          </cell>
          <cell r="B14">
            <v>7</v>
          </cell>
          <cell r="C14">
            <v>6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"/>
      <sheetName val="Größen, fi und Fi (Folie)"/>
      <sheetName val="LKM"/>
      <sheetName val="LKM (2)"/>
      <sheetName val="Mittelwert"/>
      <sheetName val="Mittelwert (leer)"/>
      <sheetName val="Quartile"/>
      <sheetName val="Quartile (halbleer)"/>
      <sheetName val="Quartile (leer)"/>
      <sheetName val="Quartile (2)"/>
      <sheetName val="Schiefe"/>
      <sheetName val="Geomittel"/>
      <sheetName val="Schwankungen"/>
      <sheetName val="StAbw und VC"/>
      <sheetName val="StAbw und VC (2)"/>
      <sheetName val="StAbw und VC (3)"/>
      <sheetName val="StAbw und VC (leer)"/>
      <sheetName val="RegrBsp"/>
      <sheetName val="RegrBsp (2)"/>
      <sheetName val="MehrfachRegression"/>
      <sheetName val="MehrfachRegression (2)"/>
      <sheetName val="Nichtlineare Regression"/>
      <sheetName val="RangKorr"/>
      <sheetName val="Kontingenz(MatSamml)"/>
      <sheetName val="Kontingenz(Vorl)"/>
      <sheetName val="Kontingenz(Extreme)"/>
      <sheetName val="GD"/>
      <sheetName val="Reg"/>
      <sheetName val="Reg (leer)"/>
      <sheetName val="Westerblick GD"/>
      <sheetName val="Westerblick GD (leer)"/>
      <sheetName val="Westerblick KQ"/>
      <sheetName val="Westerblick KQ (leer)"/>
    </sheetNames>
    <sheetDataSet>
      <sheetData sheetId="2">
        <row r="6">
          <cell r="D6">
            <v>160</v>
          </cell>
        </row>
        <row r="7">
          <cell r="A7">
            <v>186</v>
          </cell>
          <cell r="B7">
            <v>157</v>
          </cell>
          <cell r="D7">
            <v>170</v>
          </cell>
        </row>
        <row r="8">
          <cell r="A8">
            <v>164</v>
          </cell>
          <cell r="B8">
            <v>160</v>
          </cell>
          <cell r="D8">
            <v>180</v>
          </cell>
        </row>
        <row r="9">
          <cell r="A9">
            <v>187</v>
          </cell>
          <cell r="B9">
            <v>164</v>
          </cell>
          <cell r="D9">
            <v>190</v>
          </cell>
        </row>
        <row r="10">
          <cell r="A10">
            <v>168</v>
          </cell>
          <cell r="B10">
            <v>196</v>
          </cell>
          <cell r="D10">
            <v>200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</sheetData>
      <sheetData sheetId="9">
        <row r="9">
          <cell r="A9">
            <v>1</v>
          </cell>
          <cell r="C9">
            <v>7</v>
          </cell>
          <cell r="D9">
            <v>13</v>
          </cell>
        </row>
        <row r="10">
          <cell r="A10">
            <v>2</v>
          </cell>
          <cell r="B10">
            <v>7</v>
          </cell>
          <cell r="C10">
            <v>9</v>
          </cell>
          <cell r="D10">
            <v>2</v>
          </cell>
        </row>
        <row r="11">
          <cell r="A11">
            <v>3</v>
          </cell>
          <cell r="B11">
            <v>11</v>
          </cell>
          <cell r="C11">
            <v>9</v>
          </cell>
          <cell r="D11">
            <v>8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  <cell r="D13">
            <v>3</v>
          </cell>
        </row>
        <row r="14">
          <cell r="A14">
            <v>6</v>
          </cell>
          <cell r="B14">
            <v>7</v>
          </cell>
          <cell r="C14">
            <v>6</v>
          </cell>
          <cell r="D14">
            <v>24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1 + Hinweise"/>
      <sheetName val="Tab2 + Abb3 "/>
      <sheetName val="Tab3,4 + Abb3,4"/>
      <sheetName val="Abb5 SummenHfk"/>
      <sheetName val="Tab5 Mittelwerte"/>
      <sheetName val="Abb6 Streuungsmaße"/>
      <sheetName val="Abb7 Abweichungen"/>
      <sheetName val="Abb8-11+Tab8 Zh+Regr"/>
      <sheetName val="RegrBsp"/>
      <sheetName val="Abb12  3 Regs"/>
      <sheetName val="MehrfachReg AbsatzBsp"/>
      <sheetName val="MehrfachReg Ergebnis"/>
      <sheetName val="Abb13 Zeitreihe"/>
      <sheetName val="Tab10 Indexzahlen"/>
    </sheetNames>
    <sheetDataSet>
      <sheetData sheetId="7">
        <row r="21">
          <cell r="C21">
            <v>10.440860215053764</v>
          </cell>
        </row>
        <row r="22">
          <cell r="C22">
            <v>0.5483870967741935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</row>
        <row r="10">
          <cell r="A10">
            <v>2</v>
          </cell>
          <cell r="B10">
            <v>7</v>
          </cell>
          <cell r="C10">
            <v>9</v>
          </cell>
        </row>
        <row r="11">
          <cell r="A11">
            <v>3</v>
          </cell>
          <cell r="B11">
            <v>11</v>
          </cell>
          <cell r="C11">
            <v>9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</row>
        <row r="14">
          <cell r="A14">
            <v>6</v>
          </cell>
          <cell r="B14">
            <v>7</v>
          </cell>
          <cell r="C14">
            <v>6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A1">
      <selection activeCell="L22" sqref="L22"/>
    </sheetView>
  </sheetViews>
  <sheetFormatPr defaultColWidth="11.421875" defaultRowHeight="12.75"/>
  <cols>
    <col min="1" max="1" width="7.28125" style="0" customWidth="1"/>
    <col min="2" max="3" width="7.8515625" style="0" customWidth="1"/>
    <col min="4" max="4" width="8.421875" style="0" customWidth="1"/>
    <col min="5" max="5" width="7.8515625" style="0" customWidth="1"/>
    <col min="6" max="6" width="8.57421875" style="0" customWidth="1"/>
    <col min="7" max="7" width="7.421875" style="0" customWidth="1"/>
    <col min="8" max="8" width="3.140625" style="0" customWidth="1"/>
    <col min="9" max="9" width="7.28125" style="0" customWidth="1"/>
    <col min="10" max="10" width="6.57421875" style="0" customWidth="1"/>
    <col min="11" max="11" width="7.8515625" style="0" customWidth="1"/>
    <col min="12" max="12" width="8.00390625" style="0" customWidth="1"/>
    <col min="13" max="13" width="7.421875" style="0" customWidth="1"/>
    <col min="14" max="14" width="8.140625" style="0" customWidth="1"/>
    <col min="15" max="15" width="5.7109375" style="0" customWidth="1"/>
  </cols>
  <sheetData>
    <row r="1" spans="1:14" ht="23.25">
      <c r="A1" s="1" t="s">
        <v>58</v>
      </c>
      <c r="J1" s="44" t="s">
        <v>12</v>
      </c>
      <c r="N1" s="48"/>
    </row>
    <row r="2" spans="1:15" ht="20.25">
      <c r="A2" s="2" t="s">
        <v>13</v>
      </c>
      <c r="B2" s="2" t="s">
        <v>26</v>
      </c>
      <c r="C2" s="2" t="s">
        <v>0</v>
      </c>
      <c r="D2" s="2" t="s">
        <v>27</v>
      </c>
      <c r="E2" s="49" t="s">
        <v>28</v>
      </c>
      <c r="F2" s="2" t="s">
        <v>14</v>
      </c>
      <c r="G2" s="3" t="s">
        <v>1</v>
      </c>
      <c r="H2" s="2"/>
      <c r="J2" s="50" t="s">
        <v>10</v>
      </c>
      <c r="K2" s="51" t="s">
        <v>11</v>
      </c>
      <c r="L2" s="51" t="s">
        <v>15</v>
      </c>
      <c r="M2" s="52" t="s">
        <v>16</v>
      </c>
      <c r="N2" s="53" t="s">
        <v>17</v>
      </c>
      <c r="O2" s="99" t="s">
        <v>29</v>
      </c>
    </row>
    <row r="3" spans="1:15" ht="15">
      <c r="A3" s="4">
        <v>1</v>
      </c>
      <c r="B3" s="54">
        <f aca="true" t="shared" si="0" ref="B3:B10">A3-$A$14</f>
        <v>-3.5</v>
      </c>
      <c r="C3" s="5">
        <v>24</v>
      </c>
      <c r="D3" s="173">
        <f aca="true" t="shared" si="1" ref="D3:E10">B3^2</f>
        <v>12.25</v>
      </c>
      <c r="E3" s="55">
        <f t="shared" si="1"/>
        <v>576</v>
      </c>
      <c r="F3" s="4">
        <f aca="true" t="shared" si="2" ref="F3:F10">B3*C3</f>
        <v>-84</v>
      </c>
      <c r="G3" s="42">
        <f aca="true" t="shared" si="3" ref="G3:G10">$F$16+$F$17*B3</f>
        <v>23.25</v>
      </c>
      <c r="H3" s="6"/>
      <c r="J3" s="56">
        <f>C3-G3</f>
        <v>0.75</v>
      </c>
      <c r="K3" s="57"/>
      <c r="L3" s="57"/>
      <c r="M3" s="58"/>
      <c r="N3" s="59">
        <f>C3-$J$12</f>
        <v>20.107142857142858</v>
      </c>
      <c r="O3" s="100"/>
    </row>
    <row r="4" spans="1:15" ht="15">
      <c r="A4" s="4">
        <v>2</v>
      </c>
      <c r="B4" s="54">
        <f t="shared" si="0"/>
        <v>-2.5</v>
      </c>
      <c r="C4" s="5">
        <v>25</v>
      </c>
      <c r="D4" s="173">
        <f t="shared" si="1"/>
        <v>6.25</v>
      </c>
      <c r="E4" s="55">
        <f t="shared" si="1"/>
        <v>625</v>
      </c>
      <c r="F4" s="4">
        <f t="shared" si="2"/>
        <v>-62.5</v>
      </c>
      <c r="G4" s="42">
        <f t="shared" si="3"/>
        <v>25.17857142857143</v>
      </c>
      <c r="H4" s="6"/>
      <c r="J4" s="60"/>
      <c r="K4" s="61">
        <f>C4-G4</f>
        <v>-0.1785714285714306</v>
      </c>
      <c r="L4" s="57"/>
      <c r="M4" s="58"/>
      <c r="N4" s="59">
        <f>C4-$K$12</f>
        <v>26.53571428571429</v>
      </c>
      <c r="O4" s="100"/>
    </row>
    <row r="5" spans="1:15" ht="15">
      <c r="A5" s="7">
        <v>3</v>
      </c>
      <c r="B5" s="54">
        <f t="shared" si="0"/>
        <v>-1.5</v>
      </c>
      <c r="C5" s="5">
        <v>20</v>
      </c>
      <c r="D5" s="173">
        <f t="shared" si="1"/>
        <v>2.25</v>
      </c>
      <c r="E5" s="55">
        <f t="shared" si="1"/>
        <v>400</v>
      </c>
      <c r="F5" s="4">
        <f t="shared" si="2"/>
        <v>-30</v>
      </c>
      <c r="G5" s="42">
        <f t="shared" si="3"/>
        <v>27.107142857142858</v>
      </c>
      <c r="H5" s="6"/>
      <c r="J5" s="60"/>
      <c r="K5" s="57"/>
      <c r="L5" s="61">
        <f>C5-G5</f>
        <v>-7.107142857142858</v>
      </c>
      <c r="M5" s="58"/>
      <c r="N5" s="59">
        <f>C5-$L$12</f>
        <v>27.464285714285715</v>
      </c>
      <c r="O5" s="100"/>
    </row>
    <row r="6" spans="1:15" ht="15">
      <c r="A6" s="4">
        <v>4</v>
      </c>
      <c r="B6" s="54">
        <f t="shared" si="0"/>
        <v>-0.5</v>
      </c>
      <c r="C6" s="5">
        <v>35</v>
      </c>
      <c r="D6" s="173">
        <f t="shared" si="1"/>
        <v>0.25</v>
      </c>
      <c r="E6" s="55">
        <f t="shared" si="1"/>
        <v>1225</v>
      </c>
      <c r="F6" s="4">
        <f t="shared" si="2"/>
        <v>-17.5</v>
      </c>
      <c r="G6" s="42">
        <f t="shared" si="3"/>
        <v>29.035714285714285</v>
      </c>
      <c r="H6" s="6"/>
      <c r="J6" s="60"/>
      <c r="K6" s="57"/>
      <c r="L6" s="57"/>
      <c r="M6" s="62">
        <f>C6-G6</f>
        <v>5.964285714285715</v>
      </c>
      <c r="N6" s="59">
        <f>C6-$M$12</f>
        <v>29.892857142857142</v>
      </c>
      <c r="O6" s="100"/>
    </row>
    <row r="7" spans="1:15" ht="15">
      <c r="A7" s="4">
        <v>5</v>
      </c>
      <c r="B7" s="54">
        <f t="shared" si="0"/>
        <v>0.5</v>
      </c>
      <c r="C7" s="5">
        <v>38</v>
      </c>
      <c r="D7" s="173">
        <f t="shared" si="1"/>
        <v>0.25</v>
      </c>
      <c r="E7" s="55">
        <f t="shared" si="1"/>
        <v>1444</v>
      </c>
      <c r="F7" s="4">
        <f t="shared" si="2"/>
        <v>19</v>
      </c>
      <c r="G7" s="42">
        <f t="shared" si="3"/>
        <v>30.964285714285715</v>
      </c>
      <c r="H7" s="6"/>
      <c r="J7" s="56">
        <f>C7-G7</f>
        <v>7.035714285714285</v>
      </c>
      <c r="K7" s="57"/>
      <c r="L7" s="57"/>
      <c r="M7" s="58"/>
      <c r="N7" s="59">
        <f>C7-$J$12</f>
        <v>34.10714285714286</v>
      </c>
      <c r="O7" s="100"/>
    </row>
    <row r="8" spans="1:15" ht="15">
      <c r="A8" s="7">
        <v>6</v>
      </c>
      <c r="B8" s="54">
        <f t="shared" si="0"/>
        <v>1.5</v>
      </c>
      <c r="C8" s="5">
        <v>30</v>
      </c>
      <c r="D8" s="173">
        <f t="shared" si="1"/>
        <v>2.25</v>
      </c>
      <c r="E8" s="55">
        <f t="shared" si="1"/>
        <v>900</v>
      </c>
      <c r="F8" s="4">
        <f t="shared" si="2"/>
        <v>45</v>
      </c>
      <c r="G8" s="42">
        <f t="shared" si="3"/>
        <v>32.892857142857146</v>
      </c>
      <c r="H8" s="6"/>
      <c r="J8" s="60"/>
      <c r="K8" s="61">
        <f>C8-G8</f>
        <v>-2.892857142857146</v>
      </c>
      <c r="L8" s="57"/>
      <c r="M8" s="58"/>
      <c r="N8" s="59">
        <f>C8-$K$12</f>
        <v>31.53571428571429</v>
      </c>
      <c r="O8" s="100"/>
    </row>
    <row r="9" spans="1:15" ht="15">
      <c r="A9" s="4">
        <v>7</v>
      </c>
      <c r="B9" s="54">
        <f t="shared" si="0"/>
        <v>2.5</v>
      </c>
      <c r="C9" s="5">
        <v>27</v>
      </c>
      <c r="D9" s="173">
        <f t="shared" si="1"/>
        <v>6.25</v>
      </c>
      <c r="E9" s="55">
        <f t="shared" si="1"/>
        <v>729</v>
      </c>
      <c r="F9" s="4">
        <f t="shared" si="2"/>
        <v>67.5</v>
      </c>
      <c r="G9" s="42">
        <f t="shared" si="3"/>
        <v>34.82142857142857</v>
      </c>
      <c r="H9" s="6"/>
      <c r="J9" s="60"/>
      <c r="K9" s="57"/>
      <c r="L9" s="61">
        <f>C9-G9</f>
        <v>-7.821428571428569</v>
      </c>
      <c r="M9" s="58"/>
      <c r="N9" s="59">
        <f>C9-$L$12</f>
        <v>34.464285714285715</v>
      </c>
      <c r="O9" s="100"/>
    </row>
    <row r="10" spans="1:15" ht="15">
      <c r="A10" s="4">
        <v>8</v>
      </c>
      <c r="B10" s="54">
        <f t="shared" si="0"/>
        <v>3.5</v>
      </c>
      <c r="C10" s="5">
        <v>41</v>
      </c>
      <c r="D10" s="173">
        <f t="shared" si="1"/>
        <v>12.25</v>
      </c>
      <c r="E10" s="55">
        <f t="shared" si="1"/>
        <v>1681</v>
      </c>
      <c r="F10" s="4">
        <f t="shared" si="2"/>
        <v>143.5</v>
      </c>
      <c r="G10" s="42">
        <f t="shared" si="3"/>
        <v>36.75</v>
      </c>
      <c r="H10" s="6"/>
      <c r="J10" s="60"/>
      <c r="K10" s="57"/>
      <c r="L10" s="57"/>
      <c r="M10" s="62">
        <f>C10-G10</f>
        <v>4.25</v>
      </c>
      <c r="N10" s="59">
        <f>C10-$M$12</f>
        <v>35.89285714285714</v>
      </c>
      <c r="O10" s="100"/>
    </row>
    <row r="11" spans="1:15" s="11" customFormat="1" ht="18.75" thickBot="1">
      <c r="A11" s="8"/>
      <c r="B11" s="8">
        <f aca="true" t="shared" si="4" ref="B11:G11">SUM(B3:B10)</f>
        <v>0</v>
      </c>
      <c r="C11" s="8">
        <f t="shared" si="4"/>
        <v>240</v>
      </c>
      <c r="D11" s="174">
        <f t="shared" si="4"/>
        <v>42</v>
      </c>
      <c r="E11" s="64">
        <f t="shared" si="4"/>
        <v>7580</v>
      </c>
      <c r="F11" s="63">
        <f t="shared" si="4"/>
        <v>81</v>
      </c>
      <c r="G11" s="65">
        <f t="shared" si="4"/>
        <v>240</v>
      </c>
      <c r="H11" s="9"/>
      <c r="I11" s="10" t="s">
        <v>18</v>
      </c>
      <c r="J11" s="66">
        <f>SUM(J3:J10)</f>
        <v>7.785714285714285</v>
      </c>
      <c r="K11" s="67">
        <f>SUM(K3:K10)</f>
        <v>-3.0714285714285765</v>
      </c>
      <c r="L11" s="67">
        <f>SUM(L3:L10)</f>
        <v>-14.928571428571427</v>
      </c>
      <c r="M11" s="68">
        <f>SUM(M3:M10)</f>
        <v>10.214285714285715</v>
      </c>
      <c r="O11" s="127">
        <f>N17</f>
        <v>42.57142857142857</v>
      </c>
    </row>
    <row r="12" spans="2:15" ht="16.5" thickBot="1">
      <c r="B12" s="102">
        <f>B10+1</f>
        <v>4.5</v>
      </c>
      <c r="C12" s="12"/>
      <c r="D12" s="69"/>
      <c r="E12" s="70"/>
      <c r="F12" s="71"/>
      <c r="G12" s="72"/>
      <c r="H12" s="73"/>
      <c r="I12" s="74" t="s">
        <v>19</v>
      </c>
      <c r="J12" s="179">
        <f>J11/2</f>
        <v>3.8928571428571423</v>
      </c>
      <c r="K12" s="179">
        <f>K11/2</f>
        <v>-1.5357142857142883</v>
      </c>
      <c r="L12" s="179">
        <f>L11/2</f>
        <v>-7.4642857142857135</v>
      </c>
      <c r="M12" s="180">
        <f>M11/2</f>
        <v>5.107142857142858</v>
      </c>
      <c r="O12" s="127">
        <f>N18</f>
        <v>39.07142857142857</v>
      </c>
    </row>
    <row r="13" spans="1:15" ht="16.5" thickBot="1">
      <c r="A13" s="31" t="s">
        <v>20</v>
      </c>
      <c r="B13" s="103">
        <f>B12+1</f>
        <v>5.5</v>
      </c>
      <c r="C13" s="12"/>
      <c r="D13" s="13"/>
      <c r="E13" s="14"/>
      <c r="F13" s="15"/>
      <c r="G13" s="16"/>
      <c r="H13" s="12"/>
      <c r="I13" s="17"/>
      <c r="J13" s="90">
        <f>J12</f>
        <v>3.8928571428571423</v>
      </c>
      <c r="K13" s="90">
        <f>K12</f>
        <v>-1.5357142857142883</v>
      </c>
      <c r="L13" s="90">
        <f>L12</f>
        <v>-7.4642857142857135</v>
      </c>
      <c r="M13" s="90">
        <f>M12</f>
        <v>5.107142857142858</v>
      </c>
      <c r="N13" s="75"/>
      <c r="O13" s="127">
        <f>N19</f>
        <v>35.07142857142857</v>
      </c>
    </row>
    <row r="14" spans="1:15" ht="16.5" thickBot="1">
      <c r="A14" s="87">
        <f>AVERAGE(A3:A10)</f>
        <v>4.5</v>
      </c>
      <c r="B14" s="103">
        <f>B13+1</f>
        <v>6.5</v>
      </c>
      <c r="C14" s="13"/>
      <c r="D14" s="39" t="s">
        <v>2</v>
      </c>
      <c r="E14" s="93"/>
      <c r="F14" s="94"/>
      <c r="G14" s="15"/>
      <c r="H14" s="19"/>
      <c r="O14" s="127">
        <f>N20</f>
        <v>49.57142857142857</v>
      </c>
    </row>
    <row r="15" spans="2:15" ht="15" customHeight="1">
      <c r="B15" s="103">
        <f>B14+1</f>
        <v>7.5</v>
      </c>
      <c r="C15" s="24"/>
      <c r="D15" s="95"/>
      <c r="E15" s="36" t="s">
        <v>4</v>
      </c>
      <c r="F15" s="96">
        <v>8</v>
      </c>
      <c r="G15" s="25" t="s">
        <v>5</v>
      </c>
      <c r="H15" s="15"/>
      <c r="I15" s="12"/>
      <c r="K15" s="20"/>
      <c r="L15" s="18"/>
      <c r="M15" s="21" t="s">
        <v>21</v>
      </c>
      <c r="N15" s="76"/>
      <c r="O15" s="101"/>
    </row>
    <row r="16" spans="1:14" ht="17.25" customHeight="1">
      <c r="A16" s="22" t="s">
        <v>3</v>
      </c>
      <c r="B16" s="23"/>
      <c r="C16" s="24"/>
      <c r="D16" s="95"/>
      <c r="E16" s="37" t="s">
        <v>6</v>
      </c>
      <c r="F16" s="175">
        <f>G16/I16</f>
        <v>30</v>
      </c>
      <c r="G16" s="30">
        <f>(D11*C11-B11*F11)</f>
        <v>10080</v>
      </c>
      <c r="H16" s="13" t="s">
        <v>7</v>
      </c>
      <c r="I16" s="31">
        <f>F15*D11-B11^2</f>
        <v>336</v>
      </c>
      <c r="K16" s="26" t="s">
        <v>22</v>
      </c>
      <c r="L16" s="27" t="s">
        <v>1</v>
      </c>
      <c r="M16" s="77" t="s">
        <v>23</v>
      </c>
      <c r="N16" s="86"/>
    </row>
    <row r="17" spans="1:14" ht="15.75" customHeight="1" thickBot="1">
      <c r="A17" s="28" t="s">
        <v>24</v>
      </c>
      <c r="B17" s="29">
        <f>AVERAGE(B3:B10)</f>
        <v>0</v>
      </c>
      <c r="C17" s="34"/>
      <c r="D17" s="98"/>
      <c r="E17" s="38" t="s">
        <v>8</v>
      </c>
      <c r="F17" s="176">
        <f>G17/I17</f>
        <v>1.9285714285714286</v>
      </c>
      <c r="G17" s="30">
        <f>F15*F11-B11*C11</f>
        <v>648</v>
      </c>
      <c r="H17" s="13" t="s">
        <v>7</v>
      </c>
      <c r="I17" s="31">
        <f>I16</f>
        <v>336</v>
      </c>
      <c r="K17" s="79">
        <f>B10+1</f>
        <v>4.5</v>
      </c>
      <c r="L17" s="80">
        <f>$F$16+$F$17*K17</f>
        <v>38.67857142857143</v>
      </c>
      <c r="M17" s="88">
        <f>J12</f>
        <v>3.8928571428571423</v>
      </c>
      <c r="N17" s="177">
        <f>L17+M17</f>
        <v>42.57142857142857</v>
      </c>
    </row>
    <row r="18" spans="1:14" ht="15.75" customHeight="1">
      <c r="A18" s="32" t="s">
        <v>25</v>
      </c>
      <c r="B18" s="33">
        <f>AVERAGE(C3:C10)</f>
        <v>30</v>
      </c>
      <c r="C18" s="34"/>
      <c r="D18" s="34"/>
      <c r="E18" s="78"/>
      <c r="F18" s="85"/>
      <c r="G18" s="30"/>
      <c r="H18" s="13"/>
      <c r="I18" s="31"/>
      <c r="K18" s="79">
        <f>K17+1</f>
        <v>5.5</v>
      </c>
      <c r="L18" s="80">
        <f>$F$16+$F$17*K18</f>
        <v>40.60714285714286</v>
      </c>
      <c r="M18" s="88">
        <f>K12</f>
        <v>-1.5357142857142883</v>
      </c>
      <c r="N18" s="177">
        <f>L18+M18</f>
        <v>39.07142857142857</v>
      </c>
    </row>
    <row r="19" spans="1:14" ht="15.75" customHeight="1">
      <c r="A19" s="83"/>
      <c r="B19" s="84"/>
      <c r="C19" s="34"/>
      <c r="D19" s="34" t="s">
        <v>59</v>
      </c>
      <c r="E19" s="78">
        <f>CORREL(B3:B10,C3:C10)</f>
        <v>0.6411631816970699</v>
      </c>
      <c r="F19" s="147" t="s">
        <v>60</v>
      </c>
      <c r="G19" s="30">
        <f>E19^2</f>
        <v>0.41109022556390984</v>
      </c>
      <c r="H19" s="13"/>
      <c r="I19" s="31"/>
      <c r="K19" s="79">
        <f>K18+1</f>
        <v>6.5</v>
      </c>
      <c r="L19" s="80">
        <f>$F$16+$F$17*K19</f>
        <v>42.535714285714285</v>
      </c>
      <c r="M19" s="88">
        <f>L12</f>
        <v>-7.4642857142857135</v>
      </c>
      <c r="N19" s="177">
        <f>L19+M19</f>
        <v>35.07142857142857</v>
      </c>
    </row>
    <row r="20" spans="1:14" ht="16.5" thickBot="1">
      <c r="A20" s="34"/>
      <c r="B20" s="34"/>
      <c r="D20" s="12"/>
      <c r="E20" s="12"/>
      <c r="F20" s="12"/>
      <c r="G20" s="12"/>
      <c r="H20" s="12"/>
      <c r="K20" s="81">
        <f>K19+1</f>
        <v>7.5</v>
      </c>
      <c r="L20" s="82">
        <f>$F$16+$F$17*K20</f>
        <v>44.464285714285715</v>
      </c>
      <c r="M20" s="89">
        <f>M12</f>
        <v>5.107142857142858</v>
      </c>
      <c r="N20" s="178">
        <f>L20+M20</f>
        <v>49.57142857142857</v>
      </c>
    </row>
    <row r="21" ht="12.75">
      <c r="A21" s="35"/>
    </row>
  </sheetData>
  <printOptions/>
  <pageMargins left="0.75" right="0.75" top="0.4" bottom="0.54" header="0.32" footer="0.3"/>
  <pageSetup horizontalDpi="600" verticalDpi="600" orientation="landscape" paperSize="9" scale="115" r:id="rId4"/>
  <headerFooter alignWithMargins="0">
    <oddFooter>&amp;LPS: &amp;F; &amp;A&amp;CSeite &amp;P (von &amp;N)&amp;R&amp;D; &amp;T</oddFooter>
  </headerFooter>
  <drawing r:id="rId3"/>
  <legacyDrawing r:id="rId2"/>
  <oleObjects>
    <oleObject progId="Equation.3" shapeId="3415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7.28125" style="0" customWidth="1"/>
    <col min="2" max="3" width="7.8515625" style="0" customWidth="1"/>
    <col min="4" max="4" width="8.421875" style="0" customWidth="1"/>
    <col min="5" max="5" width="7.8515625" style="0" customWidth="1"/>
    <col min="6" max="6" width="8.57421875" style="0" customWidth="1"/>
    <col min="7" max="7" width="7.421875" style="0" customWidth="1"/>
    <col min="8" max="8" width="3.140625" style="0" customWidth="1"/>
    <col min="9" max="9" width="7.28125" style="0" customWidth="1"/>
    <col min="10" max="10" width="6.57421875" style="0" customWidth="1"/>
    <col min="11" max="11" width="7.8515625" style="0" customWidth="1"/>
    <col min="12" max="12" width="8.00390625" style="0" customWidth="1"/>
    <col min="13" max="13" width="7.421875" style="0" customWidth="1"/>
    <col min="14" max="14" width="8.140625" style="0" customWidth="1"/>
    <col min="15" max="15" width="5.7109375" style="0" customWidth="1"/>
  </cols>
  <sheetData>
    <row r="1" spans="1:14" ht="23.25">
      <c r="A1" s="1" t="s">
        <v>58</v>
      </c>
      <c r="J1" s="44" t="s">
        <v>12</v>
      </c>
      <c r="N1" s="48"/>
    </row>
    <row r="2" spans="1:15" ht="20.25">
      <c r="A2" s="130" t="s">
        <v>13</v>
      </c>
      <c r="B2" s="130" t="s">
        <v>26</v>
      </c>
      <c r="C2" s="130" t="s">
        <v>0</v>
      </c>
      <c r="D2" s="130" t="s">
        <v>27</v>
      </c>
      <c r="E2" s="131" t="s">
        <v>28</v>
      </c>
      <c r="F2" s="130" t="s">
        <v>14</v>
      </c>
      <c r="G2" s="132" t="s">
        <v>1</v>
      </c>
      <c r="H2" s="2"/>
      <c r="J2" s="50" t="s">
        <v>10</v>
      </c>
      <c r="K2" s="51" t="s">
        <v>11</v>
      </c>
      <c r="L2" s="51" t="s">
        <v>15</v>
      </c>
      <c r="M2" s="52" t="s">
        <v>16</v>
      </c>
      <c r="N2" s="53" t="s">
        <v>17</v>
      </c>
      <c r="O2" s="99" t="s">
        <v>29</v>
      </c>
    </row>
    <row r="3" spans="1:15" ht="15">
      <c r="A3" s="133">
        <v>1</v>
      </c>
      <c r="B3" s="59">
        <v>1</v>
      </c>
      <c r="C3" s="59">
        <v>24</v>
      </c>
      <c r="D3" s="133">
        <f aca="true" t="shared" si="0" ref="D3:E10">B3^2</f>
        <v>1</v>
      </c>
      <c r="E3" s="134">
        <f t="shared" si="0"/>
        <v>576</v>
      </c>
      <c r="F3" s="133">
        <f aca="true" t="shared" si="1" ref="F3:F10">B3*C3</f>
        <v>24</v>
      </c>
      <c r="G3" s="135">
        <f aca="true" t="shared" si="2" ref="G3:G10">$F$16+$F$17*B3</f>
        <v>23.25</v>
      </c>
      <c r="H3" s="6"/>
      <c r="J3" s="56">
        <f>C3-G3</f>
        <v>0.75</v>
      </c>
      <c r="K3" s="57"/>
      <c r="L3" s="57"/>
      <c r="M3" s="58"/>
      <c r="N3" s="59">
        <f>C3-$J$12</f>
        <v>20.107142857142858</v>
      </c>
      <c r="O3" s="100"/>
    </row>
    <row r="4" spans="1:15" ht="15">
      <c r="A4" s="133">
        <v>2</v>
      </c>
      <c r="B4" s="59">
        <v>2</v>
      </c>
      <c r="C4" s="59">
        <v>25</v>
      </c>
      <c r="D4" s="133">
        <f t="shared" si="0"/>
        <v>4</v>
      </c>
      <c r="E4" s="134">
        <f t="shared" si="0"/>
        <v>625</v>
      </c>
      <c r="F4" s="133">
        <f t="shared" si="1"/>
        <v>50</v>
      </c>
      <c r="G4" s="135">
        <f t="shared" si="2"/>
        <v>25.17857142857143</v>
      </c>
      <c r="H4" s="6"/>
      <c r="J4" s="60"/>
      <c r="K4" s="61">
        <f>C4-G4</f>
        <v>-0.1785714285714306</v>
      </c>
      <c r="L4" s="57"/>
      <c r="M4" s="58"/>
      <c r="N4" s="59">
        <f>C4-$K$12</f>
        <v>26.53571428571429</v>
      </c>
      <c r="O4" s="100"/>
    </row>
    <row r="5" spans="1:15" ht="15">
      <c r="A5" s="136">
        <v>3</v>
      </c>
      <c r="B5" s="59">
        <v>3</v>
      </c>
      <c r="C5" s="59">
        <v>20</v>
      </c>
      <c r="D5" s="133">
        <f t="shared" si="0"/>
        <v>9</v>
      </c>
      <c r="E5" s="134">
        <f t="shared" si="0"/>
        <v>400</v>
      </c>
      <c r="F5" s="133">
        <f t="shared" si="1"/>
        <v>60</v>
      </c>
      <c r="G5" s="135">
        <f t="shared" si="2"/>
        <v>27.107142857142858</v>
      </c>
      <c r="H5" s="6"/>
      <c r="J5" s="60"/>
      <c r="K5" s="57"/>
      <c r="L5" s="61">
        <f>C5-G5</f>
        <v>-7.107142857142858</v>
      </c>
      <c r="M5" s="58"/>
      <c r="N5" s="59">
        <f>C5-$L$12</f>
        <v>27.464285714285715</v>
      </c>
      <c r="O5" s="100"/>
    </row>
    <row r="6" spans="1:15" ht="15">
      <c r="A6" s="133">
        <v>4</v>
      </c>
      <c r="B6" s="59">
        <v>4</v>
      </c>
      <c r="C6" s="59">
        <v>35</v>
      </c>
      <c r="D6" s="133">
        <f t="shared" si="0"/>
        <v>16</v>
      </c>
      <c r="E6" s="134">
        <f t="shared" si="0"/>
        <v>1225</v>
      </c>
      <c r="F6" s="133">
        <f t="shared" si="1"/>
        <v>140</v>
      </c>
      <c r="G6" s="135">
        <f t="shared" si="2"/>
        <v>29.03571428571429</v>
      </c>
      <c r="H6" s="6"/>
      <c r="J6" s="60"/>
      <c r="K6" s="57"/>
      <c r="L6" s="57"/>
      <c r="M6" s="62">
        <f>C6-G6</f>
        <v>5.964285714285712</v>
      </c>
      <c r="N6" s="59">
        <f>C6-$M$12</f>
        <v>29.892857142857146</v>
      </c>
      <c r="O6" s="100"/>
    </row>
    <row r="7" spans="1:15" ht="15">
      <c r="A7" s="133">
        <v>5</v>
      </c>
      <c r="B7" s="59">
        <v>5</v>
      </c>
      <c r="C7" s="59">
        <v>38</v>
      </c>
      <c r="D7" s="133">
        <f t="shared" si="0"/>
        <v>25</v>
      </c>
      <c r="E7" s="134">
        <f t="shared" si="0"/>
        <v>1444</v>
      </c>
      <c r="F7" s="133">
        <f t="shared" si="1"/>
        <v>190</v>
      </c>
      <c r="G7" s="135">
        <f t="shared" si="2"/>
        <v>30.964285714285715</v>
      </c>
      <c r="H7" s="6"/>
      <c r="J7" s="56">
        <f>C7-G7</f>
        <v>7.035714285714285</v>
      </c>
      <c r="K7" s="57"/>
      <c r="L7" s="57"/>
      <c r="M7" s="58"/>
      <c r="N7" s="59">
        <f>C7-$J$12</f>
        <v>34.10714285714286</v>
      </c>
      <c r="O7" s="100"/>
    </row>
    <row r="8" spans="1:15" ht="15">
      <c r="A8" s="136">
        <v>6</v>
      </c>
      <c r="B8" s="59">
        <v>6</v>
      </c>
      <c r="C8" s="59">
        <v>30</v>
      </c>
      <c r="D8" s="133">
        <f t="shared" si="0"/>
        <v>36</v>
      </c>
      <c r="E8" s="134">
        <f t="shared" si="0"/>
        <v>900</v>
      </c>
      <c r="F8" s="133">
        <f t="shared" si="1"/>
        <v>180</v>
      </c>
      <c r="G8" s="135">
        <f t="shared" si="2"/>
        <v>32.892857142857146</v>
      </c>
      <c r="H8" s="6"/>
      <c r="J8" s="60"/>
      <c r="K8" s="61">
        <f>C8-G8</f>
        <v>-2.892857142857146</v>
      </c>
      <c r="L8" s="57"/>
      <c r="M8" s="58"/>
      <c r="N8" s="59">
        <f>C8-$K$12</f>
        <v>31.53571428571429</v>
      </c>
      <c r="O8" s="100"/>
    </row>
    <row r="9" spans="1:15" ht="15">
      <c r="A9" s="133">
        <v>7</v>
      </c>
      <c r="B9" s="59">
        <v>7</v>
      </c>
      <c r="C9" s="59">
        <v>27</v>
      </c>
      <c r="D9" s="133">
        <f t="shared" si="0"/>
        <v>49</v>
      </c>
      <c r="E9" s="134">
        <f t="shared" si="0"/>
        <v>729</v>
      </c>
      <c r="F9" s="133">
        <f t="shared" si="1"/>
        <v>189</v>
      </c>
      <c r="G9" s="135">
        <f t="shared" si="2"/>
        <v>34.82142857142857</v>
      </c>
      <c r="H9" s="6"/>
      <c r="J9" s="60"/>
      <c r="K9" s="57"/>
      <c r="L9" s="61">
        <f>C9-G9</f>
        <v>-7.821428571428569</v>
      </c>
      <c r="M9" s="58"/>
      <c r="N9" s="59">
        <f>C9-$L$12</f>
        <v>34.464285714285715</v>
      </c>
      <c r="O9" s="100"/>
    </row>
    <row r="10" spans="1:15" ht="15">
      <c r="A10" s="133">
        <v>8</v>
      </c>
      <c r="B10" s="59">
        <v>8</v>
      </c>
      <c r="C10" s="59">
        <v>41</v>
      </c>
      <c r="D10" s="133">
        <f t="shared" si="0"/>
        <v>64</v>
      </c>
      <c r="E10" s="134">
        <f t="shared" si="0"/>
        <v>1681</v>
      </c>
      <c r="F10" s="133">
        <f t="shared" si="1"/>
        <v>328</v>
      </c>
      <c r="G10" s="135">
        <f t="shared" si="2"/>
        <v>36.75</v>
      </c>
      <c r="H10" s="6"/>
      <c r="J10" s="60"/>
      <c r="K10" s="57"/>
      <c r="L10" s="57"/>
      <c r="M10" s="62">
        <f>C10-G10</f>
        <v>4.25</v>
      </c>
      <c r="N10" s="59">
        <f>C10-$M$12</f>
        <v>35.892857142857146</v>
      </c>
      <c r="O10" s="100"/>
    </row>
    <row r="11" spans="1:15" s="11" customFormat="1" ht="18.75" thickBot="1">
      <c r="A11" s="137"/>
      <c r="B11" s="137">
        <f aca="true" t="shared" si="3" ref="B11:G11">SUM(B3:B10)</f>
        <v>36</v>
      </c>
      <c r="C11" s="137">
        <f t="shared" si="3"/>
        <v>240</v>
      </c>
      <c r="D11" s="138">
        <f t="shared" si="3"/>
        <v>204</v>
      </c>
      <c r="E11" s="139">
        <f t="shared" si="3"/>
        <v>7580</v>
      </c>
      <c r="F11" s="138">
        <f t="shared" si="3"/>
        <v>1161</v>
      </c>
      <c r="G11" s="140">
        <f t="shared" si="3"/>
        <v>240</v>
      </c>
      <c r="H11" s="9"/>
      <c r="I11" s="10" t="s">
        <v>18</v>
      </c>
      <c r="J11" s="66">
        <f>SUM(J3:J10)</f>
        <v>7.785714285714285</v>
      </c>
      <c r="K11" s="67">
        <f>SUM(K3:K10)</f>
        <v>-3.0714285714285765</v>
      </c>
      <c r="L11" s="67">
        <f>SUM(L3:L10)</f>
        <v>-14.928571428571427</v>
      </c>
      <c r="M11" s="68">
        <f>SUM(M3:M10)</f>
        <v>10.214285714285712</v>
      </c>
      <c r="O11" s="127">
        <f>N17</f>
        <v>42.57142857142857</v>
      </c>
    </row>
    <row r="12" spans="2:15" ht="16.5" thickBot="1">
      <c r="B12" s="128">
        <f>B10+1</f>
        <v>9</v>
      </c>
      <c r="C12" s="12"/>
      <c r="D12" s="69"/>
      <c r="E12" s="70"/>
      <c r="F12" s="71"/>
      <c r="G12" s="72"/>
      <c r="H12" s="73"/>
      <c r="I12" s="74" t="s">
        <v>19</v>
      </c>
      <c r="J12" s="91">
        <f>J11/2</f>
        <v>3.8928571428571423</v>
      </c>
      <c r="K12" s="91">
        <f>K11/2</f>
        <v>-1.5357142857142883</v>
      </c>
      <c r="L12" s="91">
        <f>L11/2</f>
        <v>-7.4642857142857135</v>
      </c>
      <c r="M12" s="92">
        <f>M11/2</f>
        <v>5.107142857142856</v>
      </c>
      <c r="O12" s="127">
        <f>N18</f>
        <v>39.07142857142857</v>
      </c>
    </row>
    <row r="13" spans="1:15" ht="16.5" thickBot="1">
      <c r="A13" s="31" t="s">
        <v>20</v>
      </c>
      <c r="B13" s="129">
        <f>B12+1</f>
        <v>10</v>
      </c>
      <c r="C13" s="12"/>
      <c r="D13" s="13"/>
      <c r="E13" s="14"/>
      <c r="F13" s="15"/>
      <c r="G13" s="16"/>
      <c r="H13" s="12"/>
      <c r="I13" s="17"/>
      <c r="J13" s="90">
        <f>J12</f>
        <v>3.8928571428571423</v>
      </c>
      <c r="K13" s="90">
        <f>K12</f>
        <v>-1.5357142857142883</v>
      </c>
      <c r="L13" s="90">
        <f>L12</f>
        <v>-7.4642857142857135</v>
      </c>
      <c r="M13" s="90">
        <f>M12</f>
        <v>5.107142857142856</v>
      </c>
      <c r="N13" s="75"/>
      <c r="O13" s="127">
        <f>N19</f>
        <v>35.07142857142858</v>
      </c>
    </row>
    <row r="14" spans="1:15" ht="16.5" thickBot="1">
      <c r="A14" s="87">
        <f>AVERAGE(A3:A10)</f>
        <v>4.5</v>
      </c>
      <c r="B14" s="129">
        <f>B13+1</f>
        <v>11</v>
      </c>
      <c r="C14" s="13"/>
      <c r="D14" s="39" t="s">
        <v>2</v>
      </c>
      <c r="E14" s="93"/>
      <c r="F14" s="94"/>
      <c r="G14" s="15"/>
      <c r="H14" s="19"/>
      <c r="O14" s="127">
        <f>N20</f>
        <v>49.57142857142857</v>
      </c>
    </row>
    <row r="15" spans="2:15" ht="15" customHeight="1">
      <c r="B15" s="129">
        <f>B14+1</f>
        <v>12</v>
      </c>
      <c r="C15" s="24"/>
      <c r="D15" s="95"/>
      <c r="E15" s="36" t="s">
        <v>4</v>
      </c>
      <c r="F15" s="96">
        <v>8</v>
      </c>
      <c r="G15" s="25" t="s">
        <v>5</v>
      </c>
      <c r="H15" s="15"/>
      <c r="I15" s="12"/>
      <c r="K15" s="20"/>
      <c r="L15" s="18"/>
      <c r="M15" s="21" t="s">
        <v>21</v>
      </c>
      <c r="N15" s="76"/>
      <c r="O15" s="101"/>
    </row>
    <row r="16" spans="1:14" ht="17.25" customHeight="1">
      <c r="A16" s="22" t="s">
        <v>3</v>
      </c>
      <c r="B16" s="23"/>
      <c r="C16" s="24"/>
      <c r="D16" s="95"/>
      <c r="E16" s="37" t="s">
        <v>6</v>
      </c>
      <c r="F16" s="97">
        <f>G16/I16</f>
        <v>21.321428571428573</v>
      </c>
      <c r="G16" s="30">
        <f>(D11*C11-B11*F11)</f>
        <v>7164</v>
      </c>
      <c r="H16" s="13" t="s">
        <v>7</v>
      </c>
      <c r="I16" s="31">
        <f>F15*D11-B11^2</f>
        <v>336</v>
      </c>
      <c r="K16" s="26" t="s">
        <v>22</v>
      </c>
      <c r="L16" s="27" t="s">
        <v>1</v>
      </c>
      <c r="M16" s="77" t="s">
        <v>23</v>
      </c>
      <c r="N16" s="86"/>
    </row>
    <row r="17" spans="1:14" ht="15.75" customHeight="1" thickBot="1">
      <c r="A17" s="28" t="s">
        <v>24</v>
      </c>
      <c r="B17" s="29">
        <f>AVERAGE(B3:B10)</f>
        <v>4.5</v>
      </c>
      <c r="C17" s="34"/>
      <c r="D17" s="98"/>
      <c r="E17" s="38" t="s">
        <v>8</v>
      </c>
      <c r="F17" s="104">
        <f>G17/I17</f>
        <v>1.9285714285714286</v>
      </c>
      <c r="G17" s="30">
        <f>F15*F11-B11*C11</f>
        <v>648</v>
      </c>
      <c r="H17" s="13" t="s">
        <v>7</v>
      </c>
      <c r="I17" s="31">
        <f>I16</f>
        <v>336</v>
      </c>
      <c r="K17" s="145">
        <f>B10+1</f>
        <v>9</v>
      </c>
      <c r="L17" s="141">
        <f>$F$16+$F$17*K17</f>
        <v>38.67857142857143</v>
      </c>
      <c r="M17" s="88">
        <f>J12</f>
        <v>3.8928571428571423</v>
      </c>
      <c r="N17" s="142">
        <f>L17+M17</f>
        <v>42.57142857142857</v>
      </c>
    </row>
    <row r="18" spans="1:14" ht="15.75" customHeight="1">
      <c r="A18" s="32" t="s">
        <v>25</v>
      </c>
      <c r="B18" s="33">
        <f>AVERAGE(C3:C10)</f>
        <v>30</v>
      </c>
      <c r="C18" s="34"/>
      <c r="D18" s="34"/>
      <c r="E18" s="78"/>
      <c r="F18" s="85"/>
      <c r="G18" s="30"/>
      <c r="H18" s="13"/>
      <c r="I18" s="31"/>
      <c r="K18" s="145">
        <f>K17+1</f>
        <v>10</v>
      </c>
      <c r="L18" s="141">
        <f>$F$16+$F$17*K18</f>
        <v>40.60714285714286</v>
      </c>
      <c r="M18" s="88">
        <f>K12</f>
        <v>-1.5357142857142883</v>
      </c>
      <c r="N18" s="142">
        <f>L18+M18</f>
        <v>39.07142857142857</v>
      </c>
    </row>
    <row r="19" spans="1:14" ht="15.75" customHeight="1">
      <c r="A19" s="83"/>
      <c r="B19" s="84"/>
      <c r="C19" s="34"/>
      <c r="D19" s="34"/>
      <c r="E19" s="78"/>
      <c r="F19" s="85"/>
      <c r="G19" s="30"/>
      <c r="H19" s="13"/>
      <c r="I19" s="31"/>
      <c r="K19" s="145">
        <f>K18+1</f>
        <v>11</v>
      </c>
      <c r="L19" s="141">
        <f>$F$16+$F$17*K19</f>
        <v>42.53571428571429</v>
      </c>
      <c r="M19" s="88">
        <f>L12</f>
        <v>-7.4642857142857135</v>
      </c>
      <c r="N19" s="142">
        <f>L19+M19</f>
        <v>35.07142857142858</v>
      </c>
    </row>
    <row r="20" spans="1:14" ht="16.5" thickBot="1">
      <c r="A20" s="34"/>
      <c r="B20" s="34"/>
      <c r="D20" s="12"/>
      <c r="E20" s="12"/>
      <c r="F20" s="12"/>
      <c r="G20" s="12"/>
      <c r="H20" s="12"/>
      <c r="K20" s="146">
        <f>K19+1</f>
        <v>12</v>
      </c>
      <c r="L20" s="143">
        <f>$F$16+$F$17*K20</f>
        <v>44.464285714285715</v>
      </c>
      <c r="M20" s="89">
        <f>M12</f>
        <v>5.107142857142856</v>
      </c>
      <c r="N20" s="144">
        <f>L20+M20</f>
        <v>49.57142857142857</v>
      </c>
    </row>
    <row r="21" ht="12.75">
      <c r="A21" s="35"/>
    </row>
  </sheetData>
  <printOptions/>
  <pageMargins left="0.75" right="0.75" top="0.4" bottom="0.54" header="0.32" footer="0.3"/>
  <pageSetup horizontalDpi="600" verticalDpi="600" orientation="landscape" paperSize="9" scale="115" r:id="rId4"/>
  <headerFooter alignWithMargins="0">
    <oddFooter>&amp;LPS: &amp;F; &amp;A&amp;CSeite &amp;P (von &amp;N)&amp;R&amp;D; &amp;T</oddFooter>
  </headerFooter>
  <drawing r:id="rId3"/>
  <legacyDrawing r:id="rId2"/>
  <oleObjects>
    <oleObject progId="Equation.3" shapeId="1729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9" sqref="H9"/>
    </sheetView>
  </sheetViews>
  <sheetFormatPr defaultColWidth="11.421875" defaultRowHeight="12.75"/>
  <cols>
    <col min="1" max="1" width="16.28125" style="0" customWidth="1"/>
    <col min="4" max="5" width="7.7109375" style="0" customWidth="1"/>
    <col min="7" max="7" width="5.28125" style="0" customWidth="1"/>
    <col min="8" max="8" width="6.7109375" style="0" customWidth="1"/>
  </cols>
  <sheetData>
    <row r="1" ht="12.75">
      <c r="A1" t="s">
        <v>77</v>
      </c>
    </row>
    <row r="2" spans="1:3" ht="15.75" customHeight="1">
      <c r="A2" s="161"/>
      <c r="B2" s="169" t="s">
        <v>78</v>
      </c>
      <c r="C2" s="170"/>
    </row>
    <row r="3" spans="1:3" ht="15.75">
      <c r="A3" s="162" t="s">
        <v>86</v>
      </c>
      <c r="B3" s="171" t="s">
        <v>79</v>
      </c>
      <c r="C3" s="172"/>
    </row>
    <row r="4" spans="1:5" ht="19.5" thickBot="1">
      <c r="A4" s="162"/>
      <c r="B4" s="163" t="s">
        <v>93</v>
      </c>
      <c r="C4" s="163" t="s">
        <v>94</v>
      </c>
      <c r="D4" t="s">
        <v>80</v>
      </c>
      <c r="E4" t="s">
        <v>81</v>
      </c>
    </row>
    <row r="5" spans="1:5" ht="16.5" thickBot="1">
      <c r="A5" s="167" t="s">
        <v>88</v>
      </c>
      <c r="B5" s="163">
        <v>1</v>
      </c>
      <c r="C5" s="163">
        <v>4</v>
      </c>
      <c r="D5">
        <f>B5-C5</f>
        <v>-3</v>
      </c>
      <c r="E5">
        <f>D5^2</f>
        <v>9</v>
      </c>
    </row>
    <row r="6" spans="1:5" ht="16.5" thickBot="1">
      <c r="A6" s="168" t="s">
        <v>89</v>
      </c>
      <c r="B6" s="163">
        <v>2</v>
      </c>
      <c r="C6" s="163">
        <v>5</v>
      </c>
      <c r="D6">
        <f>B6-C6</f>
        <v>-3</v>
      </c>
      <c r="E6">
        <f>D6^2</f>
        <v>9</v>
      </c>
    </row>
    <row r="7" spans="1:5" ht="16.5" thickBot="1">
      <c r="A7" s="168" t="s">
        <v>90</v>
      </c>
      <c r="B7" s="163">
        <v>3</v>
      </c>
      <c r="C7" s="163">
        <v>2</v>
      </c>
      <c r="D7">
        <f>B7-C7</f>
        <v>1</v>
      </c>
      <c r="E7">
        <f>D7^2</f>
        <v>1</v>
      </c>
    </row>
    <row r="8" spans="1:8" ht="16.5" thickBot="1">
      <c r="A8" s="168" t="s">
        <v>91</v>
      </c>
      <c r="B8" s="163">
        <v>4</v>
      </c>
      <c r="C8" s="163">
        <v>3</v>
      </c>
      <c r="D8">
        <f>B8-C8</f>
        <v>1</v>
      </c>
      <c r="E8">
        <f>D8^2</f>
        <v>1</v>
      </c>
      <c r="G8" s="40" t="s">
        <v>82</v>
      </c>
      <c r="H8">
        <f>6*E10</f>
        <v>216</v>
      </c>
    </row>
    <row r="9" spans="1:8" ht="16.5" thickBot="1">
      <c r="A9" s="168" t="s">
        <v>92</v>
      </c>
      <c r="B9" s="163">
        <v>5</v>
      </c>
      <c r="C9" s="163">
        <v>1</v>
      </c>
      <c r="D9">
        <f>B9-C9</f>
        <v>4</v>
      </c>
      <c r="E9">
        <f>D9^2</f>
        <v>16</v>
      </c>
      <c r="G9" s="40" t="s">
        <v>83</v>
      </c>
      <c r="H9">
        <f>5*(5^2-1)</f>
        <v>120</v>
      </c>
    </row>
    <row r="10" spans="4:5" ht="13.5" thickBot="1">
      <c r="D10" s="106" t="s">
        <v>84</v>
      </c>
      <c r="E10" s="164">
        <f>SUM(E5:E9)</f>
        <v>36</v>
      </c>
    </row>
    <row r="11" ht="13.5" thickTop="1"/>
    <row r="12" spans="1:8" ht="21">
      <c r="A12" s="165" t="s">
        <v>87</v>
      </c>
      <c r="G12" s="166" t="s">
        <v>85</v>
      </c>
      <c r="H12" s="166">
        <f>1-((6*E10)/(5*(5^2-1)))</f>
        <v>-0.8</v>
      </c>
    </row>
    <row r="17" ht="12.75">
      <c r="E17" s="41"/>
    </row>
  </sheetData>
  <mergeCells count="2">
    <mergeCell ref="B2:C2"/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4" sqref="D4"/>
    </sheetView>
  </sheetViews>
  <sheetFormatPr defaultColWidth="11.421875" defaultRowHeight="12.75"/>
  <cols>
    <col min="1" max="1" width="16.140625" style="0" customWidth="1"/>
  </cols>
  <sheetData>
    <row r="1" ht="23.25">
      <c r="A1" s="107" t="s">
        <v>46</v>
      </c>
    </row>
    <row r="2" ht="15.75">
      <c r="A2" s="108" t="s">
        <v>47</v>
      </c>
    </row>
    <row r="3" spans="1:3" ht="12.75">
      <c r="A3" s="45" t="s">
        <v>30</v>
      </c>
      <c r="C3" t="s">
        <v>31</v>
      </c>
    </row>
    <row r="4" spans="1:5" ht="15.75">
      <c r="A4" s="40" t="s">
        <v>9</v>
      </c>
      <c r="B4" s="109">
        <v>0.86</v>
      </c>
      <c r="C4" s="40" t="s">
        <v>32</v>
      </c>
      <c r="D4" s="109">
        <f>360/400</f>
        <v>0.9</v>
      </c>
      <c r="E4" t="s">
        <v>33</v>
      </c>
    </row>
    <row r="5" spans="1:6" ht="12.75">
      <c r="A5" s="110" t="s">
        <v>34</v>
      </c>
      <c r="B5" s="111">
        <v>0.05</v>
      </c>
      <c r="C5" s="40" t="s">
        <v>35</v>
      </c>
      <c r="D5" s="109">
        <v>400</v>
      </c>
      <c r="E5" t="s">
        <v>36</v>
      </c>
      <c r="F5" s="112">
        <f>IF(AND(D5&gt;0,D6&gt;0,D7&gt;0.05),(SQRT(D4*(1-D4)/D5)*SQRT((D6-D5)/(D6-1))),SQRT(D4*(1-D4)/D5))</f>
        <v>0.015</v>
      </c>
    </row>
    <row r="6" spans="1:4" ht="12.75">
      <c r="A6" s="40" t="s">
        <v>37</v>
      </c>
      <c r="B6" s="109">
        <v>2</v>
      </c>
      <c r="C6" s="40" t="s">
        <v>38</v>
      </c>
      <c r="D6" s="109"/>
    </row>
    <row r="7" spans="3:4" ht="12.75">
      <c r="C7" s="40" t="s">
        <v>39</v>
      </c>
      <c r="D7" s="113" t="str">
        <f>IF(AND(D5&gt;0,D6&gt;0),D5/D6," -- ")</f>
        <v> -- </v>
      </c>
    </row>
    <row r="8" ht="12.75">
      <c r="D8" s="40" t="str">
        <f>IF(AND(D5&gt;0,D6&gt;0,D7&gt;0.05),"Endlichkeitskorrektur !!"," (o.k.) ")</f>
        <v> (o.k.) </v>
      </c>
    </row>
    <row r="9" ht="14.25">
      <c r="A9" s="45" t="s">
        <v>48</v>
      </c>
    </row>
    <row r="10" spans="1:2" ht="12.75">
      <c r="A10" s="114" t="str">
        <f>IF(B6=2,"1-a/2",IF(B6=1,"1-a","------"))</f>
        <v>1-a/2</v>
      </c>
      <c r="B10" s="115">
        <f>IF(B6=2,1-B5/2,IF(B6=1,1-B5,"Seiten eingeben! 1 oder 2!"))</f>
        <v>0.975</v>
      </c>
    </row>
    <row r="11" spans="1:5" ht="18.75">
      <c r="A11" s="116" t="s">
        <v>49</v>
      </c>
      <c r="B11" s="117">
        <f>NORMINV(B10,0,1)</f>
        <v>1.959963984540054</v>
      </c>
      <c r="D11" s="118" t="s">
        <v>50</v>
      </c>
      <c r="E11" s="119">
        <f>B4+(B11*F5)</f>
        <v>0.8893994597681008</v>
      </c>
    </row>
    <row r="12" spans="1:5" ht="15.75">
      <c r="A12" s="45" t="s">
        <v>51</v>
      </c>
      <c r="D12" s="120" t="s">
        <v>52</v>
      </c>
      <c r="E12" s="121">
        <f>B4-(B11*F5)</f>
        <v>0.8306005402318992</v>
      </c>
    </row>
    <row r="13" spans="1:2" ht="15.75">
      <c r="A13" t="s">
        <v>53</v>
      </c>
      <c r="B13" s="122">
        <f>(D4-B4)/F5</f>
        <v>2.666666666666669</v>
      </c>
    </row>
    <row r="15" spans="1:2" ht="12.75">
      <c r="A15" s="45" t="s">
        <v>40</v>
      </c>
      <c r="B15" s="45"/>
    </row>
    <row r="16" spans="1:2" ht="14.25">
      <c r="A16" s="45" t="s">
        <v>54</v>
      </c>
      <c r="B16" s="123" t="str">
        <f>IF(ABS(B13)&gt;ABS(B11),"Ja","Nein")</f>
        <v>Ja</v>
      </c>
    </row>
    <row r="17" spans="1:2" ht="12.75">
      <c r="A17" s="45" t="s">
        <v>41</v>
      </c>
      <c r="B17" s="123" t="str">
        <f>IF(ABS(B13)&gt;ABS(B11),"Hypothese verwerfen !","Hypothese NICHT verwerfen !")</f>
        <v>Hypothese verwerfen !</v>
      </c>
    </row>
    <row r="18" spans="1:6" ht="12.75">
      <c r="A18" s="124"/>
      <c r="B18" s="125"/>
      <c r="C18" s="43"/>
      <c r="D18" s="43"/>
      <c r="E18" s="43"/>
      <c r="F18" s="43"/>
    </row>
    <row r="20" ht="15.75">
      <c r="A20" s="44" t="s">
        <v>42</v>
      </c>
    </row>
    <row r="21" ht="12.75">
      <c r="A21" t="s">
        <v>55</v>
      </c>
    </row>
    <row r="22" ht="12.75">
      <c r="A22" t="s">
        <v>43</v>
      </c>
    </row>
    <row r="23" spans="1:6" ht="15.75">
      <c r="A23" s="45" t="s">
        <v>56</v>
      </c>
      <c r="C23">
        <f>D4</f>
        <v>0.9</v>
      </c>
      <c r="D23" s="105" t="s">
        <v>44</v>
      </c>
      <c r="E23" s="47">
        <f>B11</f>
        <v>1.959963984540054</v>
      </c>
      <c r="F23" s="46">
        <f>F5</f>
        <v>0.015</v>
      </c>
    </row>
    <row r="24" spans="2:5" ht="12.75">
      <c r="B24" s="45" t="s">
        <v>45</v>
      </c>
      <c r="C24" s="45">
        <f>C23-(E23*F23)</f>
        <v>0.8706005402318993</v>
      </c>
      <c r="E24" s="45"/>
    </row>
    <row r="25" ht="15.75">
      <c r="A25" s="45" t="s">
        <v>57</v>
      </c>
    </row>
    <row r="26" spans="2:3" ht="12.75">
      <c r="B26" t="s">
        <v>45</v>
      </c>
      <c r="C26" s="45">
        <f>C23+E23*F23</f>
        <v>0.9293994597681008</v>
      </c>
    </row>
    <row r="28" spans="1:6" ht="12.75">
      <c r="A28" s="126"/>
      <c r="B28" s="126"/>
      <c r="C28" s="126"/>
      <c r="D28" s="126"/>
      <c r="E28" s="126"/>
      <c r="F28" s="126"/>
    </row>
    <row r="29" spans="1:6" ht="12.75">
      <c r="A29" s="126"/>
      <c r="B29" s="126"/>
      <c r="C29" s="126"/>
      <c r="D29" s="126"/>
      <c r="E29" s="126"/>
      <c r="F29" s="126"/>
    </row>
  </sheetData>
  <printOptions/>
  <pageMargins left="0.75" right="0.75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5" sqref="D5"/>
    </sheetView>
  </sheetViews>
  <sheetFormatPr defaultColWidth="11.421875" defaultRowHeight="12.75"/>
  <cols>
    <col min="1" max="1" width="16.140625" style="0" customWidth="1"/>
    <col min="3" max="3" width="14.140625" style="0" customWidth="1"/>
    <col min="5" max="5" width="19.28125" style="0" customWidth="1"/>
  </cols>
  <sheetData>
    <row r="1" ht="20.25">
      <c r="A1" s="148" t="s">
        <v>67</v>
      </c>
    </row>
    <row r="2" ht="6.75" customHeight="1">
      <c r="A2" s="149"/>
    </row>
    <row r="3" spans="2:4" ht="12.75">
      <c r="B3" s="150" t="s">
        <v>61</v>
      </c>
      <c r="D3" s="150" t="s">
        <v>62</v>
      </c>
    </row>
    <row r="4" spans="1:4" ht="12.75">
      <c r="A4" s="40" t="s">
        <v>63</v>
      </c>
      <c r="B4" s="151">
        <v>16.1</v>
      </c>
      <c r="C4" s="40" t="s">
        <v>64</v>
      </c>
      <c r="D4" s="151">
        <v>14.3</v>
      </c>
    </row>
    <row r="5" spans="1:4" ht="15.75">
      <c r="A5" s="40" t="s">
        <v>68</v>
      </c>
      <c r="B5" s="151">
        <v>3</v>
      </c>
      <c r="C5" s="40" t="s">
        <v>69</v>
      </c>
      <c r="D5" s="151">
        <v>3</v>
      </c>
    </row>
    <row r="6" spans="1:5" ht="15.75">
      <c r="A6" s="40" t="s">
        <v>70</v>
      </c>
      <c r="B6" s="109">
        <v>33</v>
      </c>
      <c r="C6" s="40" t="s">
        <v>71</v>
      </c>
      <c r="D6" s="109">
        <v>44</v>
      </c>
      <c r="E6" t="s">
        <v>65</v>
      </c>
    </row>
    <row r="7" spans="1:5" ht="12.75">
      <c r="A7" s="110" t="s">
        <v>34</v>
      </c>
      <c r="B7" s="152">
        <v>0.05</v>
      </c>
      <c r="C7" s="153"/>
      <c r="E7" s="154" t="s">
        <v>72</v>
      </c>
    </row>
    <row r="8" spans="1:5" ht="12.75">
      <c r="A8" s="40" t="s">
        <v>37</v>
      </c>
      <c r="B8" s="152">
        <v>2</v>
      </c>
      <c r="C8" s="153" t="s">
        <v>66</v>
      </c>
      <c r="E8" s="155">
        <f>n_1+n_2-2</f>
        <v>75</v>
      </c>
    </row>
    <row r="9" ht="14.25">
      <c r="A9" s="45" t="s">
        <v>73</v>
      </c>
    </row>
    <row r="10" spans="1:2" ht="12.75">
      <c r="A10" s="114" t="str">
        <f>IF(B8=2,"1-a/2",IF(B8=1,"1-a","------"))</f>
        <v>1-a/2</v>
      </c>
      <c r="B10" s="115">
        <f>IF(B8=2,1-B7/2,IF(B8=1,1-B7,"Seiten eingeben! 1 oder 2!"))</f>
        <v>0.975</v>
      </c>
    </row>
    <row r="11" spans="1:3" ht="18.75">
      <c r="A11" s="116" t="s">
        <v>74</v>
      </c>
      <c r="B11" s="117">
        <f>TINV(B7,E8)</f>
        <v>1.9921021237820233</v>
      </c>
      <c r="C11" s="156"/>
    </row>
    <row r="13" spans="1:2" ht="15.75">
      <c r="A13" s="45" t="s">
        <v>75</v>
      </c>
      <c r="B13" s="122">
        <f>(xq1-xq2)/SQRT((s_1^2/n_1)+(s_2^2/n_2))</f>
        <v>2.605488712040686</v>
      </c>
    </row>
    <row r="15" spans="1:2" ht="12.75">
      <c r="A15" s="45" t="s">
        <v>40</v>
      </c>
      <c r="B15" s="45"/>
    </row>
    <row r="16" spans="1:2" ht="14.25">
      <c r="A16" s="45" t="s">
        <v>76</v>
      </c>
      <c r="B16" s="123" t="str">
        <f>IF(ABS(B13)&gt;ABS(B11),"Ja","Nein")</f>
        <v>Ja</v>
      </c>
    </row>
    <row r="17" spans="1:2" ht="12.75">
      <c r="A17" s="45" t="s">
        <v>41</v>
      </c>
      <c r="B17" s="123" t="str">
        <f>IF(ABS(B13)&gt;ABS(B11),"Hypothese verwerfen !","Hypothese NICHT verwerfen !")</f>
        <v>Hypothese verwerfen !</v>
      </c>
    </row>
    <row r="18" spans="1:5" ht="12.75">
      <c r="A18" s="124"/>
      <c r="B18" s="125"/>
      <c r="C18" s="43"/>
      <c r="D18" s="43"/>
      <c r="E18" s="43"/>
    </row>
    <row r="21" spans="1:5" ht="15.75">
      <c r="A21" s="157"/>
      <c r="B21" s="126"/>
      <c r="C21" s="126"/>
      <c r="D21" s="126"/>
      <c r="E21" s="126"/>
    </row>
    <row r="22" spans="1:5" ht="12.75">
      <c r="A22" s="126"/>
      <c r="B22" s="126"/>
      <c r="C22" s="126"/>
      <c r="D22" s="126"/>
      <c r="E22" s="126"/>
    </row>
    <row r="23" spans="1:5" ht="12.75">
      <c r="A23" s="126"/>
      <c r="B23" s="126"/>
      <c r="C23" s="126"/>
      <c r="D23" s="126"/>
      <c r="E23" s="126"/>
    </row>
    <row r="24" spans="1:5" ht="12.75">
      <c r="A24" s="158"/>
      <c r="B24" s="126"/>
      <c r="C24" s="126"/>
      <c r="D24" s="159"/>
      <c r="E24" s="160"/>
    </row>
    <row r="25" spans="1:5" ht="12.75">
      <c r="A25" s="126"/>
      <c r="B25" s="158"/>
      <c r="C25" s="158"/>
      <c r="D25" s="126"/>
      <c r="E25" s="158"/>
    </row>
    <row r="26" spans="1:5" ht="12.75">
      <c r="A26" s="158"/>
      <c r="B26" s="126"/>
      <c r="C26" s="126"/>
      <c r="D26" s="126"/>
      <c r="E26" s="126"/>
    </row>
    <row r="27" spans="1:5" ht="12.75">
      <c r="A27" s="126"/>
      <c r="B27" s="126"/>
      <c r="C27" s="158"/>
      <c r="D27" s="126"/>
      <c r="E27" s="126"/>
    </row>
    <row r="28" spans="1:5" ht="12.75">
      <c r="A28" s="126"/>
      <c r="B28" s="126"/>
      <c r="C28" s="126"/>
      <c r="D28" s="126"/>
      <c r="E28" s="126"/>
    </row>
  </sheetData>
  <printOptions/>
  <pageMargins left="0.75" right="0.84" top="0.72" bottom="0.93" header="0.4921259845" footer="0.4921259845"/>
  <pageSetup horizontalDpi="300" verticalDpi="300" orientation="portrait" paperSize="9" scale="115" r:id="rId1"/>
  <headerFooter alignWithMargins="0">
    <oddHeader>&amp;C&amp;A</oddHeader>
    <oddFooter>&amp;LPS: &amp;F; &amp;A&amp;CSeite&amp;P(von&amp;N)&amp;R&amp;D;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 - VWL &amp;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Schmidt</dc:creator>
  <cp:keywords/>
  <dc:description/>
  <cp:lastModifiedBy>Jutta Schmidt</cp:lastModifiedBy>
  <cp:lastPrinted>2006-02-06T12:47:57Z</cp:lastPrinted>
  <dcterms:created xsi:type="dcterms:W3CDTF">2000-12-07T16:22:16Z</dcterms:created>
  <dcterms:modified xsi:type="dcterms:W3CDTF">2007-03-04T15:42:09Z</dcterms:modified>
  <cp:category/>
  <cp:version/>
  <cp:contentType/>
  <cp:contentStatus/>
</cp:coreProperties>
</file>