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tabRatio="552" activeTab="0"/>
  </bookViews>
  <sheets>
    <sheet name="Regression" sheetId="1" r:id="rId1"/>
    <sheet name="Regression (t)" sheetId="2" r:id="rId2"/>
    <sheet name="Mittelwerte" sheetId="3" r:id="rId3"/>
    <sheet name="4.1 MittelwertdiffTest" sheetId="4" r:id="rId4"/>
    <sheet name="4.2 AnteilswDiff" sheetId="5" r:id="rId5"/>
    <sheet name="Koordinatenkreuze" sheetId="6" r:id="rId6"/>
  </sheets>
  <externalReferences>
    <externalReference r:id="rId9"/>
    <externalReference r:id="rId10"/>
  </externalReferences>
  <definedNames>
    <definedName name="n_1" localSheetId="3">'4.1 MittelwertdiffTest'!$B$6</definedName>
    <definedName name="n_1" localSheetId="4">#REF!</definedName>
    <definedName name="n_1">'[1]2. Mittelwerte'!$B$13</definedName>
    <definedName name="n_2" localSheetId="3">'4.1 MittelwertdiffTest'!$D$6</definedName>
    <definedName name="n_2" localSheetId="4">#REF!</definedName>
    <definedName name="n_2">'[1]2. Mittelwerte'!$C$13</definedName>
    <definedName name="p_0">'[2]weitere Index-Bsp'!$D$11:$D$13</definedName>
    <definedName name="p_1">'[2]weitere Index-Bsp'!$E$11:$E$13</definedName>
    <definedName name="q_0">'[2]weitere Index-Bsp'!$B$11:$B$13</definedName>
    <definedName name="q_1">'[2]weitere Index-Bsp'!$C$11:$C$13</definedName>
    <definedName name="q0">'[2]weitere Index-Bsp'!$B$11:$B$13</definedName>
    <definedName name="s_1" localSheetId="3">'4.1 MittelwertdiffTest'!$B$5</definedName>
    <definedName name="s_1" localSheetId="4">#REF!</definedName>
    <definedName name="s_1">'[1]2. Mittelwerte'!$L$14</definedName>
    <definedName name="s_2" localSheetId="3">'4.1 MittelwertdiffTest'!$D$5</definedName>
    <definedName name="s_2" localSheetId="4">#REF!</definedName>
    <definedName name="s_2">'[1]2. Mittelwerte'!$M$14</definedName>
    <definedName name="xq_1" localSheetId="3">'[1]2. Mittelwerte'!$J$13</definedName>
    <definedName name="xq_1" localSheetId="4">#REF!</definedName>
    <definedName name="xq_1">'[1]2. Mittelwerte'!$J$13</definedName>
    <definedName name="xq_2" localSheetId="3">'[1]2. Mittelwerte'!$K$13</definedName>
    <definedName name="xq_2" localSheetId="4">#REF!</definedName>
    <definedName name="xq_2">'[1]2. Mittelwerte'!$K$13</definedName>
    <definedName name="xq1" localSheetId="3">'4.1 MittelwertdiffTest'!$B$4</definedName>
    <definedName name="xq1">#REF!</definedName>
    <definedName name="xq2" localSheetId="3">'4.1 MittelwertdiffTest'!$D$4</definedName>
    <definedName name="xq2">#REF!</definedName>
  </definedNames>
  <calcPr fullCalcOnLoad="1"/>
</workbook>
</file>

<file path=xl/sharedStrings.xml><?xml version="1.0" encoding="utf-8"?>
<sst xmlns="http://schemas.openxmlformats.org/spreadsheetml/2006/main" count="149" uniqueCount="103">
  <si>
    <t>S</t>
  </si>
  <si>
    <r>
      <t>Y</t>
    </r>
    <r>
      <rPr>
        <b/>
        <vertAlign val="subscript"/>
        <sz val="12"/>
        <rFont val="Arial"/>
        <family val="2"/>
      </rPr>
      <t>i</t>
    </r>
  </si>
  <si>
    <t>Yi^</t>
  </si>
  <si>
    <t xml:space="preserve">Mittelwerte: </t>
  </si>
  <si>
    <t xml:space="preserve">n = </t>
  </si>
  <si>
    <t xml:space="preserve">a = </t>
  </si>
  <si>
    <t xml:space="preserve">b = </t>
  </si>
  <si>
    <t xml:space="preserve">Vorgegebene Werte: </t>
  </si>
  <si>
    <t>(Eingerahmte Felder werden errechnet)</t>
  </si>
  <si>
    <t xml:space="preserve">daraus errechnet: </t>
  </si>
  <si>
    <t>a</t>
  </si>
  <si>
    <t>n</t>
  </si>
  <si>
    <t>Seiten:</t>
  </si>
  <si>
    <t>N</t>
  </si>
  <si>
    <t>n/N</t>
  </si>
  <si>
    <t xml:space="preserve">Entscheidung: </t>
  </si>
  <si>
    <t xml:space="preserve"> ==&gt;</t>
  </si>
  <si>
    <r>
      <t xml:space="preserve">Bitte die gelb hinterlegten Felder eingeben: </t>
    </r>
    <r>
      <rPr>
        <sz val="12"/>
        <color indexed="62"/>
        <rFont val="Arial"/>
        <family val="2"/>
      </rPr>
      <t xml:space="preserve">(nur entweder </t>
    </r>
    <r>
      <rPr>
        <sz val="12"/>
        <color indexed="62"/>
        <rFont val="Symbol"/>
        <family val="1"/>
      </rPr>
      <t>s</t>
    </r>
    <r>
      <rPr>
        <sz val="12"/>
        <color indexed="62"/>
        <rFont val="Arial"/>
        <family val="2"/>
      </rPr>
      <t xml:space="preserve"> oder s!)</t>
    </r>
  </si>
  <si>
    <r>
      <t>Ablesewert z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</si>
  <si>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z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</si>
  <si>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t>Stichprobe 1</t>
  </si>
  <si>
    <t>x_quer 1</t>
  </si>
  <si>
    <t>x_quer 2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</si>
  <si>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</si>
  <si>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</si>
  <si>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</si>
  <si>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</si>
  <si>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t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</si>
  <si>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t>Stichprobe 2</t>
  </si>
  <si>
    <t xml:space="preserve">Freiheitsgrade: </t>
  </si>
  <si>
    <t>&lt;- immer zweiseitig</t>
  </si>
  <si>
    <r>
      <t>n</t>
    </r>
    <r>
      <rPr>
        <b/>
        <sz val="10"/>
        <rFont val="Arial"/>
        <family val="0"/>
      </rPr>
      <t xml:space="preserve"> =</t>
    </r>
    <r>
      <rPr>
        <sz val="10"/>
        <rFont val="Arial"/>
        <family val="0"/>
      </rPr>
      <t xml:space="preserve"> n1 + n2 -2</t>
    </r>
  </si>
  <si>
    <r>
      <t>Ablesewert t</t>
    </r>
    <r>
      <rPr>
        <b/>
        <vertAlign val="subscript"/>
        <sz val="10"/>
        <rFont val="Arial"/>
        <family val="2"/>
      </rPr>
      <t>c</t>
    </r>
  </si>
  <si>
    <r>
      <t>Ist |t| &gt; |t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</si>
  <si>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t>Saisonbereinigung:  yi-y^</t>
  </si>
  <si>
    <t>i (t)</t>
  </si>
  <si>
    <t>ti * Yi</t>
  </si>
  <si>
    <t>Yi*^</t>
  </si>
  <si>
    <t xml:space="preserve">y~ </t>
  </si>
  <si>
    <t>Saison-</t>
  </si>
  <si>
    <t>tq =</t>
  </si>
  <si>
    <t>einfache "Prognose": y^:</t>
  </si>
  <si>
    <t>ê</t>
  </si>
  <si>
    <t xml:space="preserve"> t*q =</t>
  </si>
  <si>
    <t>t*i</t>
  </si>
  <si>
    <t xml:space="preserve"> Prognosewerte</t>
  </si>
  <si>
    <t xml:space="preserve"> Yq =</t>
  </si>
  <si>
    <t>ti*</t>
  </si>
  <si>
    <t xml:space="preserve"> +SK</t>
  </si>
  <si>
    <t xml:space="preserve">  REGRESSION:</t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</si>
  <si>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</si>
  <si>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2</t>
    </r>
  </si>
  <si>
    <t>Halbjahr</t>
  </si>
  <si>
    <t>SoSe 99</t>
  </si>
  <si>
    <t>SoSe 00</t>
  </si>
  <si>
    <t>SoSe 01</t>
  </si>
  <si>
    <t>SoSe 02</t>
  </si>
  <si>
    <t>WS 99</t>
  </si>
  <si>
    <t>WS 00</t>
  </si>
  <si>
    <t>WS 01</t>
  </si>
  <si>
    <t>WS 02</t>
  </si>
  <si>
    <t>SoSe</t>
  </si>
  <si>
    <t>WS</t>
  </si>
  <si>
    <t>komp. SK_quer</t>
  </si>
  <si>
    <t xml:space="preserve"> (Bewerberzahlen möglichst ohne Kommastellen ...)</t>
  </si>
  <si>
    <t>Zähler a</t>
  </si>
  <si>
    <t>Zähler b</t>
  </si>
  <si>
    <t>Nenner</t>
  </si>
  <si>
    <t>Zwischen-</t>
  </si>
  <si>
    <t xml:space="preserve">rechungen: </t>
  </si>
  <si>
    <t>Notenermittlung</t>
  </si>
  <si>
    <t>Gewicht</t>
  </si>
  <si>
    <t>Diplomarbeit</t>
  </si>
  <si>
    <r>
      <t xml:space="preserve">Zwei Stichprobentest -- </t>
    </r>
    <r>
      <rPr>
        <b/>
        <sz val="16"/>
        <color indexed="10"/>
        <rFont val="Arial"/>
        <family val="2"/>
      </rPr>
      <t>Mittelwertdifferenzen</t>
    </r>
  </si>
  <si>
    <r>
      <t>Prüfgröße t</t>
    </r>
    <r>
      <rPr>
        <b/>
        <vertAlign val="subscript"/>
        <sz val="10"/>
        <rFont val="Arial"/>
        <family val="2"/>
      </rPr>
      <t>:</t>
    </r>
  </si>
  <si>
    <t>(D.h. Fragestellung "andersherum" als oben)</t>
  </si>
  <si>
    <t xml:space="preserve">          =</t>
  </si>
  <si>
    <t>--</t>
  </si>
  <si>
    <t>p^</t>
  </si>
  <si>
    <t>Sigma p^</t>
  </si>
  <si>
    <t>Konfidenzintervall für p -&gt; Formel 8-28</t>
  </si>
  <si>
    <r>
      <t xml:space="preserve">Hypothesentest </t>
    </r>
    <r>
      <rPr>
        <b/>
        <sz val="18"/>
        <color indexed="10"/>
        <rFont val="Arial"/>
        <family val="2"/>
      </rPr>
      <t>Anteilswerte</t>
    </r>
  </si>
  <si>
    <r>
      <t>p</t>
    </r>
    <r>
      <rPr>
        <vertAlign val="subscript"/>
        <sz val="10"/>
        <rFont val="Arial"/>
        <family val="2"/>
      </rPr>
      <t>0</t>
    </r>
  </si>
  <si>
    <r>
      <t xml:space="preserve">bzw. </t>
    </r>
    <r>
      <rPr>
        <sz val="10"/>
        <color indexed="17"/>
        <rFont val="Arial"/>
        <family val="2"/>
      </rPr>
      <t>p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o</t>
    </r>
    <r>
      <rPr>
        <sz val="10"/>
        <color indexed="17"/>
        <rFont val="Arial"/>
        <family val="2"/>
      </rPr>
      <t xml:space="preserve"> =</t>
    </r>
  </si>
  <si>
    <r>
      <t>Ablesewert z</t>
    </r>
    <r>
      <rPr>
        <b/>
        <vertAlign val="subscript"/>
        <sz val="10"/>
        <rFont val="Arial"/>
        <family val="2"/>
      </rPr>
      <t>p^:</t>
    </r>
  </si>
  <si>
    <r>
      <t>und  p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u</t>
    </r>
    <r>
      <rPr>
        <sz val="10"/>
        <color indexed="17"/>
        <rFont val="Arial"/>
        <family val="2"/>
      </rPr>
      <t xml:space="preserve"> =</t>
    </r>
  </si>
  <si>
    <r>
      <t xml:space="preserve"> =  p^ - p / </t>
    </r>
    <r>
      <rPr>
        <sz val="10"/>
        <rFont val="Symbol"/>
        <family val="1"/>
      </rPr>
      <t>s</t>
    </r>
    <r>
      <rPr>
        <sz val="10"/>
        <rFont val="Arial"/>
        <family val="0"/>
      </rPr>
      <t>p^</t>
    </r>
  </si>
  <si>
    <r>
      <t>Ist |z</t>
    </r>
    <r>
      <rPr>
        <b/>
        <vertAlign val="subscript"/>
        <sz val="10"/>
        <rFont val="Arial"/>
        <family val="2"/>
      </rPr>
      <t>p^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</si>
  <si>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r>
      <t xml:space="preserve">Es geht um die (unbekannte) Lage des wahren Mittelwertes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bei bekanntem p^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</si>
  <si>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p^</t>
    </r>
    <r>
      <rPr>
        <sz val="10"/>
        <rFont val="Arial"/>
        <family val="0"/>
      </rPr>
      <t xml:space="preserve"> - Zc * </t>
    </r>
    <r>
      <rPr>
        <sz val="10"/>
        <rFont val="Symbol"/>
        <family val="1"/>
      </rPr>
      <t>s</t>
    </r>
    <r>
      <rPr>
        <sz val="10"/>
        <rFont val="Arial"/>
        <family val="0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</si>
  <si>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p^ + Zc * </t>
    </r>
    <r>
      <rPr>
        <sz val="10"/>
        <rFont val="Symbol"/>
        <family val="1"/>
      </rPr>
      <t>s</t>
    </r>
    <r>
      <rPr>
        <sz val="10"/>
        <rFont val="Arial"/>
        <family val="0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</si>
  <si>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t xml:space="preserve">  Fach: </t>
  </si>
  <si>
    <t>Peter’s Note</t>
  </si>
  <si>
    <t>fi * Xi</t>
  </si>
  <si>
    <t>Betriebswirtschaftslehre</t>
  </si>
  <si>
    <t>Volkswirtschaftslehre</t>
  </si>
  <si>
    <t>Rechtswissenschaft</t>
  </si>
  <si>
    <t>1. großer Schwerpunkt</t>
  </si>
  <si>
    <t>2. großer Schwerpunkt</t>
  </si>
  <si>
    <r>
      <t xml:space="preserve">Median: 50. Stelle, also </t>
    </r>
    <r>
      <rPr>
        <b/>
        <sz val="14"/>
        <rFont val="Arial"/>
        <family val="2"/>
      </rPr>
      <t>1,3</t>
    </r>
  </si>
  <si>
    <t>Entwicklung der Bewerberzahlen</t>
  </si>
  <si>
    <r>
      <t>t</t>
    </r>
    <r>
      <rPr>
        <b/>
        <vertAlign val="subscript"/>
        <sz val="12"/>
        <rFont val="Arial"/>
        <family val="2"/>
      </rPr>
      <t>i</t>
    </r>
  </si>
  <si>
    <r>
      <t>t</t>
    </r>
    <r>
      <rPr>
        <b/>
        <vertAlign val="subscript"/>
        <sz val="12"/>
        <rFont val="Arial"/>
        <family val="2"/>
      </rPr>
      <t>i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</si>
</sst>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7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%"/>
    <numFmt numFmtId="179" formatCode="0.000000000"/>
    <numFmt numFmtId="180" formatCode="0.00000000"/>
    <numFmt numFmtId="181" formatCode="_-* #,##0.0\ _D_M_-;\-* #,##0.0\ _D_M_-;_-* &quot;-&quot;??\ _D_M_-;_-@_-"/>
    <numFmt numFmtId="182" formatCode="_-* #,##0\ _D_M_-;\-* #,##0\ _D_M_-;_-* &quot;-&quot;??\ _D_M_-;_-@_-"/>
    <numFmt numFmtId="183" formatCode="#,##0.0"/>
    <numFmt numFmtId="184" formatCode="#,##0.000"/>
    <numFmt numFmtId="185" formatCode="#,##0.0000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0.000000E+00;\�"/>
    <numFmt numFmtId="191" formatCode="0.000000E+00;\"/>
    <numFmt numFmtId="192" formatCode="0.00000E+00;\"/>
    <numFmt numFmtId="193" formatCode="0.0000E+00;\"/>
    <numFmt numFmtId="194" formatCode="0.000E+00;\"/>
    <numFmt numFmtId="195" formatCode="0.00E+00;\"/>
    <numFmt numFmtId="196" formatCode="0.0E+00;\"/>
    <numFmt numFmtId="197" formatCode="0E+00;\"/>
    <numFmt numFmtId="198" formatCode="0.0000000E+00;\"/>
    <numFmt numFmtId="199" formatCode="0.00000000E+00;\"/>
    <numFmt numFmtId="200" formatCode="0.000000000E+00;\"/>
    <numFmt numFmtId="201" formatCode="0.0000000000E+00;\"/>
    <numFmt numFmtId="202" formatCode="0.00000000000E+00;\"/>
    <numFmt numFmtId="203" formatCode="0.000000000000E+00;\"/>
    <numFmt numFmtId="204" formatCode="0.0000000000000E+00;\"/>
    <numFmt numFmtId="205" formatCode="0.0000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.000000E+00;\?"/>
    <numFmt numFmtId="210" formatCode="0.00000E+00;\?"/>
    <numFmt numFmtId="211" formatCode="0.0000E+00;\?"/>
    <numFmt numFmtId="212" formatCode="0.000E+00;\?"/>
    <numFmt numFmtId="213" formatCode="0.00E+00;\?"/>
    <numFmt numFmtId="214" formatCode="0.0E+00;\?"/>
    <numFmt numFmtId="215" formatCode="0E+00;\?"/>
    <numFmt numFmtId="216" formatCode="0.0000000E+00;\?"/>
    <numFmt numFmtId="217" formatCode="0.00000000E+00;\?"/>
    <numFmt numFmtId="218" formatCode="0.000000000E+00;\?"/>
    <numFmt numFmtId="219" formatCode="0.0000000000E+00;\?"/>
    <numFmt numFmtId="220" formatCode="0.00000000000E+00;\?"/>
    <numFmt numFmtId="221" formatCode="0.000000000000E+00;\?"/>
    <numFmt numFmtId="222" formatCode="0.0000000000000E+00;\?"/>
    <numFmt numFmtId="223" formatCode="\+0.0%"/>
    <numFmt numFmtId="224" formatCode="[$Kn-41A]\ #,##0.00"/>
    <numFmt numFmtId="225" formatCode="dd/mm/yyyy"/>
    <numFmt numFmtId="226" formatCode="[$€-2]\ #,##0.00_);[Red]\([$€-2]\ #,##0.00\)"/>
    <numFmt numFmtId="227" formatCode="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6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0"/>
      <name val="Wingdings"/>
      <family val="0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2"/>
      <color indexed="62"/>
      <name val="Arial"/>
      <family val="2"/>
    </font>
    <font>
      <sz val="12"/>
      <color indexed="62"/>
      <name val="Symbol"/>
      <family val="1"/>
    </font>
    <font>
      <b/>
      <sz val="12"/>
      <color indexed="62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vertAlign val="subscript"/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name val="Symbol"/>
      <family val="1"/>
    </font>
    <font>
      <b/>
      <sz val="16"/>
      <name val="Arial"/>
      <family val="2"/>
    </font>
    <font>
      <b/>
      <sz val="10"/>
      <color indexed="62"/>
      <name val="Arial"/>
      <family val="2"/>
    </font>
    <font>
      <b/>
      <i/>
      <sz val="12"/>
      <color indexed="10"/>
      <name val="Arial"/>
      <family val="2"/>
    </font>
    <font>
      <b/>
      <sz val="12"/>
      <color indexed="17"/>
      <name val="Arial"/>
      <family val="2"/>
    </font>
    <font>
      <i/>
      <sz val="12"/>
      <color indexed="10"/>
      <name val="Arial"/>
      <family val="2"/>
    </font>
    <font>
      <sz val="12"/>
      <color indexed="17"/>
      <name val="Arial"/>
      <family val="2"/>
    </font>
    <font>
      <sz val="12"/>
      <name val="Symbol"/>
      <family val="1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0"/>
      <color indexed="12"/>
      <name val="Arial"/>
      <family val="2"/>
    </font>
    <font>
      <b/>
      <i/>
      <sz val="12"/>
      <color indexed="2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2"/>
      <color indexed="12"/>
      <name val="Arial"/>
      <family val="2"/>
    </font>
    <font>
      <b/>
      <sz val="8"/>
      <name val="Arial"/>
      <family val="2"/>
    </font>
    <font>
      <sz val="4"/>
      <name val="Arial"/>
      <family val="0"/>
    </font>
    <font>
      <b/>
      <sz val="8.25"/>
      <name val="Arial"/>
      <family val="2"/>
    </font>
    <font>
      <sz val="5.5"/>
      <name val="Arial"/>
      <family val="0"/>
    </font>
    <font>
      <sz val="8.75"/>
      <name val="Arial"/>
      <family val="2"/>
    </font>
    <font>
      <vertAlign val="superscript"/>
      <sz val="8.75"/>
      <name val="Arial"/>
      <family val="2"/>
    </font>
    <font>
      <b/>
      <sz val="5.5"/>
      <name val="Arial"/>
      <family val="2"/>
    </font>
    <font>
      <sz val="5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8"/>
      <color indexed="10"/>
      <name val="Arial"/>
      <family val="2"/>
    </font>
    <font>
      <i/>
      <sz val="10"/>
      <color indexed="12"/>
      <name val="Times New Roman"/>
      <family val="1"/>
    </font>
    <font>
      <sz val="14"/>
      <name val="Arial"/>
      <family val="0"/>
    </font>
    <font>
      <b/>
      <i/>
      <sz val="14"/>
      <color indexed="12"/>
      <name val="Times New Roman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9" fillId="0" borderId="0" xfId="0" applyFont="1" applyAlignment="1">
      <alignment/>
    </xf>
    <xf numFmtId="1" fontId="15" fillId="0" borderId="1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2" fontId="1" fillId="0" borderId="0" xfId="21" applyNumberFormat="1" applyFont="1" applyAlignment="1">
      <alignment horizontal="center"/>
      <protection/>
    </xf>
    <xf numFmtId="0" fontId="0" fillId="0" borderId="0" xfId="21">
      <alignment/>
      <protection/>
    </xf>
    <xf numFmtId="0" fontId="16" fillId="0" borderId="0" xfId="0" applyFont="1" applyAlignment="1">
      <alignment horizontal="center"/>
    </xf>
    <xf numFmtId="0" fontId="2" fillId="0" borderId="0" xfId="21" applyFont="1" applyBorder="1" applyAlignment="1">
      <alignment horizontal="left"/>
      <protection/>
    </xf>
    <xf numFmtId="0" fontId="0" fillId="0" borderId="2" xfId="2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left"/>
      <protection/>
    </xf>
    <xf numFmtId="0" fontId="0" fillId="0" borderId="3" xfId="21" applyFont="1" applyBorder="1" applyAlignment="1">
      <alignment horizontal="center"/>
      <protection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25" fillId="0" borderId="5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0" xfId="0" applyFont="1" applyAlignment="1">
      <alignment/>
    </xf>
    <xf numFmtId="174" fontId="19" fillId="0" borderId="4" xfId="0" applyNumberFormat="1" applyFont="1" applyBorder="1" applyAlignment="1">
      <alignment/>
    </xf>
    <xf numFmtId="0" fontId="31" fillId="0" borderId="7" xfId="0" applyFont="1" applyBorder="1" applyAlignment="1">
      <alignment/>
    </xf>
    <xf numFmtId="174" fontId="31" fillId="0" borderId="8" xfId="0" applyNumberFormat="1" applyFont="1" applyBorder="1" applyAlignment="1">
      <alignment/>
    </xf>
    <xf numFmtId="0" fontId="31" fillId="0" borderId="3" xfId="0" applyFont="1" applyBorder="1" applyAlignment="1">
      <alignment/>
    </xf>
    <xf numFmtId="174" fontId="31" fillId="0" borderId="9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4" fontId="0" fillId="0" borderId="0" xfId="0" applyNumberForma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5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35" fillId="0" borderId="6" xfId="21" applyFont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1" fontId="15" fillId="0" borderId="2" xfId="21" applyNumberFormat="1" applyFont="1" applyBorder="1" applyAlignment="1">
      <alignment/>
      <protection/>
    </xf>
    <xf numFmtId="172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21" applyNumberFormat="1" applyFont="1" applyBorder="1" applyAlignment="1">
      <alignment/>
      <protection/>
    </xf>
    <xf numFmtId="172" fontId="15" fillId="0" borderId="0" xfId="21" applyNumberFormat="1" applyFont="1" applyBorder="1" applyAlignment="1">
      <alignment/>
      <protection/>
    </xf>
    <xf numFmtId="172" fontId="37" fillId="0" borderId="12" xfId="21" applyNumberFormat="1" applyFont="1" applyBorder="1" applyAlignment="1">
      <alignment/>
      <protection/>
    </xf>
    <xf numFmtId="172" fontId="15" fillId="0" borderId="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" fontId="38" fillId="0" borderId="1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21" applyFont="1" applyBorder="1" applyAlignment="1">
      <alignment/>
      <protection/>
    </xf>
    <xf numFmtId="172" fontId="15" fillId="0" borderId="12" xfId="0" applyNumberFormat="1" applyFont="1" applyBorder="1" applyAlignment="1">
      <alignment horizontal="center"/>
    </xf>
    <xf numFmtId="1" fontId="39" fillId="0" borderId="5" xfId="21" applyNumberFormat="1" applyFont="1" applyBorder="1" applyAlignment="1">
      <alignment horizontal="right"/>
      <protection/>
    </xf>
    <xf numFmtId="172" fontId="37" fillId="0" borderId="6" xfId="21" applyNumberFormat="1" applyFont="1" applyBorder="1" applyAlignment="1">
      <alignment/>
      <protection/>
    </xf>
    <xf numFmtId="172" fontId="40" fillId="0" borderId="0" xfId="21" applyNumberFormat="1" applyFont="1">
      <alignment/>
      <protection/>
    </xf>
    <xf numFmtId="172" fontId="2" fillId="0" borderId="3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38" fillId="0" borderId="9" xfId="0" applyFont="1" applyBorder="1" applyAlignment="1">
      <alignment/>
    </xf>
    <xf numFmtId="0" fontId="0" fillId="0" borderId="0" xfId="21" applyFont="1" applyBorder="1" applyAlignment="1">
      <alignment horizontal="right"/>
      <protection/>
    </xf>
    <xf numFmtId="0" fontId="41" fillId="0" borderId="0" xfId="21" applyFont="1" applyBorder="1" applyAlignment="1">
      <alignment horizontal="right"/>
      <protection/>
    </xf>
    <xf numFmtId="0" fontId="42" fillId="0" borderId="0" xfId="21" applyFont="1" applyBorder="1">
      <alignment/>
      <protection/>
    </xf>
    <xf numFmtId="0" fontId="42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2" fillId="0" borderId="0" xfId="21" applyFont="1" applyAlignment="1">
      <alignment horizontal="right"/>
      <protection/>
    </xf>
    <xf numFmtId="172" fontId="2" fillId="0" borderId="0" xfId="21" applyNumberFormat="1" applyFont="1" applyAlignment="1">
      <alignment horizontal="center"/>
      <protection/>
    </xf>
    <xf numFmtId="0" fontId="40" fillId="0" borderId="7" xfId="21" applyFont="1" applyBorder="1" applyAlignment="1">
      <alignment/>
      <protection/>
    </xf>
    <xf numFmtId="0" fontId="44" fillId="0" borderId="8" xfId="0" applyFont="1" applyBorder="1" applyAlignment="1">
      <alignment/>
    </xf>
    <xf numFmtId="0" fontId="45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0" fontId="4" fillId="0" borderId="0" xfId="0" applyFont="1" applyAlignment="1">
      <alignment horizontal="right"/>
    </xf>
    <xf numFmtId="172" fontId="40" fillId="0" borderId="12" xfId="21" applyNumberFormat="1" applyFont="1" applyBorder="1" applyAlignment="1">
      <alignment horizontal="right"/>
      <protection/>
    </xf>
    <xf numFmtId="0" fontId="26" fillId="0" borderId="0" xfId="0" applyFont="1" applyBorder="1" applyAlignment="1">
      <alignment horizontal="center"/>
    </xf>
    <xf numFmtId="0" fontId="46" fillId="0" borderId="0" xfId="21" applyFont="1" applyBorder="1" applyAlignment="1">
      <alignment horizontal="center"/>
      <protection/>
    </xf>
    <xf numFmtId="0" fontId="47" fillId="4" borderId="7" xfId="0" applyFont="1" applyFill="1" applyBorder="1" applyAlignment="1">
      <alignment/>
    </xf>
    <xf numFmtId="0" fontId="47" fillId="4" borderId="11" xfId="0" applyFont="1" applyFill="1" applyBorder="1" applyAlignment="1">
      <alignment/>
    </xf>
    <xf numFmtId="0" fontId="43" fillId="4" borderId="11" xfId="0" applyFont="1" applyFill="1" applyBorder="1" applyAlignment="1">
      <alignment horizontal="right"/>
    </xf>
    <xf numFmtId="0" fontId="4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49" fillId="4" borderId="0" xfId="21" applyFont="1" applyFill="1" applyBorder="1" applyAlignment="1">
      <alignment horizontal="right"/>
      <protection/>
    </xf>
    <xf numFmtId="0" fontId="0" fillId="4" borderId="12" xfId="0" applyFill="1" applyBorder="1" applyAlignment="1">
      <alignment horizontal="right"/>
    </xf>
    <xf numFmtId="172" fontId="8" fillId="4" borderId="2" xfId="0" applyNumberFormat="1" applyFont="1" applyFill="1" applyBorder="1" applyAlignment="1">
      <alignment horizontal="right"/>
    </xf>
    <xf numFmtId="2" fontId="26" fillId="4" borderId="0" xfId="0" applyNumberFormat="1" applyFont="1" applyFill="1" applyBorder="1" applyAlignment="1">
      <alignment horizontal="right"/>
    </xf>
    <xf numFmtId="0" fontId="43" fillId="0" borderId="0" xfId="21" applyFont="1" applyBorder="1" applyAlignment="1">
      <alignment/>
      <protection/>
    </xf>
    <xf numFmtId="0" fontId="47" fillId="0" borderId="0" xfId="0" applyFont="1" applyBorder="1" applyAlignment="1">
      <alignment/>
    </xf>
    <xf numFmtId="0" fontId="0" fillId="0" borderId="0" xfId="21" applyFont="1" applyAlignment="1">
      <alignment horizontal="right"/>
      <protection/>
    </xf>
    <xf numFmtId="172" fontId="8" fillId="4" borderId="3" xfId="0" applyNumberFormat="1" applyFont="1" applyFill="1" applyBorder="1" applyAlignment="1">
      <alignment horizontal="right"/>
    </xf>
    <xf numFmtId="2" fontId="26" fillId="4" borderId="10" xfId="0" applyNumberFormat="1" applyFont="1" applyFill="1" applyBorder="1" applyAlignment="1">
      <alignment horizontal="right"/>
    </xf>
    <xf numFmtId="0" fontId="0" fillId="0" borderId="0" xfId="21" applyBorder="1" applyAlignment="1">
      <alignment horizontal="right"/>
      <protection/>
    </xf>
    <xf numFmtId="0" fontId="40" fillId="0" borderId="0" xfId="21" applyFont="1" applyBorder="1" applyAlignment="1">
      <alignment horizontal="right"/>
      <protection/>
    </xf>
    <xf numFmtId="0" fontId="43" fillId="0" borderId="0" xfId="21" applyFont="1" applyBorder="1" applyAlignment="1">
      <alignment horizontal="right"/>
      <protection/>
    </xf>
    <xf numFmtId="0" fontId="0" fillId="0" borderId="5" xfId="21" applyFont="1" applyBorder="1" applyAlignment="1">
      <alignment horizontal="right"/>
      <protection/>
    </xf>
    <xf numFmtId="1" fontId="15" fillId="0" borderId="0" xfId="21" applyNumberFormat="1" applyFont="1">
      <alignment/>
      <protection/>
    </xf>
    <xf numFmtId="172" fontId="43" fillId="0" borderId="0" xfId="21" applyNumberFormat="1" applyFont="1" applyBorder="1" applyAlignment="1">
      <alignment horizontal="right"/>
      <protection/>
    </xf>
    <xf numFmtId="1" fontId="43" fillId="0" borderId="0" xfId="21" applyNumberFormat="1" applyFont="1" applyBorder="1" applyAlignment="1">
      <alignment horizontal="right"/>
      <protection/>
    </xf>
    <xf numFmtId="1" fontId="43" fillId="4" borderId="12" xfId="0" applyNumberFormat="1" applyFont="1" applyFill="1" applyBorder="1" applyAlignment="1">
      <alignment horizontal="right"/>
    </xf>
    <xf numFmtId="1" fontId="43" fillId="4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" fontId="0" fillId="0" borderId="13" xfId="21" applyNumberFormat="1" applyFont="1" applyBorder="1" applyAlignment="1">
      <alignment/>
      <protection/>
    </xf>
    <xf numFmtId="1" fontId="0" fillId="0" borderId="14" xfId="21" applyNumberFormat="1" applyFont="1" applyBorder="1" applyAlignment="1">
      <alignment/>
      <protection/>
    </xf>
    <xf numFmtId="0" fontId="0" fillId="0" borderId="14" xfId="21" applyFont="1" applyBorder="1" applyAlignment="1">
      <alignment/>
      <protection/>
    </xf>
    <xf numFmtId="1" fontId="0" fillId="0" borderId="15" xfId="21" applyNumberFormat="1" applyFont="1" applyBorder="1" applyAlignment="1">
      <alignment/>
      <protection/>
    </xf>
    <xf numFmtId="0" fontId="26" fillId="0" borderId="0" xfId="21" applyFont="1" applyAlignment="1">
      <alignment horizontal="left"/>
      <protection/>
    </xf>
    <xf numFmtId="172" fontId="26" fillId="0" borderId="0" xfId="0" applyNumberFormat="1" applyFont="1" applyBorder="1" applyAlignment="1">
      <alignment horizontal="center"/>
    </xf>
    <xf numFmtId="1" fontId="17" fillId="4" borderId="0" xfId="0" applyNumberFormat="1" applyFont="1" applyFill="1" applyBorder="1" applyAlignment="1">
      <alignment horizontal="right"/>
    </xf>
    <xf numFmtId="1" fontId="17" fillId="4" borderId="10" xfId="0" applyNumberFormat="1" applyFont="1" applyFill="1" applyBorder="1" applyAlignment="1">
      <alignment horizontal="right"/>
    </xf>
    <xf numFmtId="1" fontId="40" fillId="0" borderId="9" xfId="21" applyNumberFormat="1" applyFont="1" applyBorder="1" applyAlignment="1">
      <alignment horizontal="right"/>
      <protection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174" fontId="0" fillId="0" borderId="0" xfId="0" applyNumberFormat="1" applyAlignment="1">
      <alignment/>
    </xf>
    <xf numFmtId="173" fontId="18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17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62" fillId="0" borderId="17" xfId="0" applyFont="1" applyBorder="1" applyAlignment="1">
      <alignment horizontal="left" indent="3"/>
    </xf>
    <xf numFmtId="0" fontId="25" fillId="0" borderId="19" xfId="0" applyFont="1" applyBorder="1" applyAlignment="1">
      <alignment horizontal="left" indent="2"/>
    </xf>
    <xf numFmtId="9" fontId="25" fillId="0" borderId="18" xfId="0" applyNumberFormat="1" applyFont="1" applyBorder="1" applyAlignment="1">
      <alignment horizontal="center"/>
    </xf>
    <xf numFmtId="0" fontId="62" fillId="0" borderId="18" xfId="0" applyFont="1" applyBorder="1" applyAlignment="1">
      <alignment horizontal="left" indent="3"/>
    </xf>
    <xf numFmtId="0" fontId="1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8" xfId="0" applyFont="1" applyBorder="1" applyAlignment="1">
      <alignment horizontal="left" indent="3"/>
    </xf>
    <xf numFmtId="1" fontId="48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ÜbBl1-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Streudiagramm (Punktewolke)</a:t>
            </a:r>
          </a:p>
        </c:rich>
      </c:tx>
      <c:layout>
        <c:manualLayout>
          <c:xMode val="factor"/>
          <c:yMode val="factor"/>
          <c:x val="-0.32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"/>
          <c:w val="0.958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Regression!$C$3:$C$10</c:f>
              <c:numCache/>
            </c:numRef>
          </c:xVal>
          <c:yVal>
            <c:numRef>
              <c:f>Regression!$D$3:$D$10</c:f>
              <c:numCache/>
            </c:numRef>
          </c:yVal>
          <c:smooth val="0"/>
        </c:ser>
        <c:axId val="43211036"/>
        <c:axId val="53355005"/>
      </c:scatterChart>
      <c:val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55005"/>
        <c:crosses val="autoZero"/>
        <c:crossBetween val="midCat"/>
        <c:dispUnits/>
      </c:valAx>
      <c:valAx>
        <c:axId val="533550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Streudiagramm (Punktewolke)
mit Regressionsgrade</a:t>
            </a:r>
          </a:p>
        </c:rich>
      </c:tx>
      <c:layout>
        <c:manualLayout>
          <c:xMode val="factor"/>
          <c:yMode val="factor"/>
          <c:x val="-0.32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"/>
          <c:w val="0.969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1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Regression!$C$3:$C$10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Regression!$D$3:$D$10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0432998"/>
        <c:axId val="26788119"/>
      </c:scatterChart>
      <c:val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8119"/>
        <c:crosses val="autoZero"/>
        <c:crossBetween val="midCat"/>
        <c:dispUnits/>
      </c:valAx>
      <c:valAx>
        <c:axId val="26788119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Streudiagramm (Punktewolke)
mit Regressionsgrade
und Saisonbereinigung</a:t>
            </a:r>
          </a:p>
        </c:rich>
      </c:tx>
      <c:layout>
        <c:manualLayout>
          <c:xMode val="factor"/>
          <c:yMode val="factor"/>
          <c:x val="-0.32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Regression!$C$3:$C$10</c:f>
              <c:numCache/>
            </c:numRef>
          </c:xVal>
          <c:yVal>
            <c:numRef>
              <c:f>Regression!$D$3:$D$10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Regression!$C$3:$C$10</c:f>
              <c:numCache/>
            </c:numRef>
          </c:xVal>
          <c:yVal>
            <c:numRef>
              <c:f>Regression!$L$3:$L$10</c:f>
              <c:numCache/>
            </c:numRef>
          </c:yVal>
          <c:smooth val="0"/>
        </c:ser>
        <c:axId val="39766480"/>
        <c:axId val="22354001"/>
      </c:scatterChart>
      <c:val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4001"/>
        <c:crosses val="autoZero"/>
        <c:crossBetween val="midCat"/>
        <c:dispUnits/>
      </c:valAx>
      <c:valAx>
        <c:axId val="22354001"/>
        <c:scaling>
          <c:orientation val="minMax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Streudiagramm (Punktewolke)</a:t>
            </a:r>
          </a:p>
        </c:rich>
      </c:tx>
      <c:layout>
        <c:manualLayout>
          <c:xMode val="factor"/>
          <c:yMode val="factor"/>
          <c:x val="-0.32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"/>
          <c:w val="0.958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(t)'!$D$2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'Regression (t)'!$C$3:$C$10</c:f>
              <c:numCache/>
            </c:numRef>
          </c:xVal>
          <c:yVal>
            <c:numRef>
              <c:f>'Regression (t)'!$D$3:$D$10</c:f>
              <c:numCache/>
            </c:numRef>
          </c:yVal>
          <c:smooth val="0"/>
        </c:ser>
        <c:axId val="66968282"/>
        <c:axId val="65843627"/>
      </c:scatterChart>
      <c:val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valAx>
        <c:axId val="658436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Streudiagramm (Punktewolke)
mit Regressionsgrade</a:t>
            </a:r>
          </a:p>
        </c:rich>
      </c:tx>
      <c:layout>
        <c:manualLayout>
          <c:xMode val="factor"/>
          <c:yMode val="factor"/>
          <c:x val="-0.32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"/>
          <c:w val="0.969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(t)'!$D$2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1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'Regression (t)'!$C$3:$C$10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(t)'!$D$3:$D$10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5721732"/>
        <c:axId val="31733541"/>
      </c:scatterChart>
      <c:val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3541"/>
        <c:crosses val="autoZero"/>
        <c:crossBetween val="midCat"/>
        <c:dispUnits/>
      </c:valAx>
      <c:valAx>
        <c:axId val="31733541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Streudiagramm (Punktewolke)
mit Regressionsgrade
und Saisonbereinigung</a:t>
            </a:r>
          </a:p>
        </c:rich>
      </c:tx>
      <c:layout>
        <c:manualLayout>
          <c:xMode val="factor"/>
          <c:yMode val="factor"/>
          <c:x val="-0.32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(t)'!$D$2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'Regression (t)'!$C$3:$C$10</c:f>
              <c:numCache/>
            </c:numRef>
          </c:xVal>
          <c:yVal>
            <c:numRef>
              <c:f>'Regression (t)'!$D$3:$D$10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'Regression (t)'!$C$3:$C$10</c:f>
              <c:numCache/>
            </c:numRef>
          </c:xVal>
          <c:yVal>
            <c:numRef>
              <c:f>'Regression (t)'!$L$3:$L$10</c:f>
              <c:numCache/>
            </c:numRef>
          </c:yVal>
          <c:smooth val="0"/>
        </c:ser>
        <c:axId val="17166414"/>
        <c:axId val="20279999"/>
      </c:scatterChart>
      <c:val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9999"/>
        <c:crosses val="autoZero"/>
        <c:crossBetween val="midCat"/>
        <c:dispUnits/>
      </c:valAx>
      <c:valAx>
        <c:axId val="20279999"/>
        <c:scaling>
          <c:orientation val="minMax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28575</xdr:rowOff>
    </xdr:from>
    <xdr:to>
      <xdr:col>5</xdr:col>
      <xdr:colOff>676275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1247775" y="3390900"/>
        <a:ext cx="2533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152400</xdr:rowOff>
    </xdr:from>
    <xdr:to>
      <xdr:col>5</xdr:col>
      <xdr:colOff>504825</xdr:colOff>
      <xdr:row>46</xdr:row>
      <xdr:rowOff>76200</xdr:rowOff>
    </xdr:to>
    <xdr:graphicFrame>
      <xdr:nvGraphicFramePr>
        <xdr:cNvPr id="2" name="Chart 3"/>
        <xdr:cNvGraphicFramePr/>
      </xdr:nvGraphicFramePr>
      <xdr:xfrm>
        <a:off x="180975" y="6105525"/>
        <a:ext cx="34290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17</xdr:row>
      <xdr:rowOff>114300</xdr:rowOff>
    </xdr:from>
    <xdr:to>
      <xdr:col>11</xdr:col>
      <xdr:colOff>552450</xdr:colOff>
      <xdr:row>32</xdr:row>
      <xdr:rowOff>95250</xdr:rowOff>
    </xdr:to>
    <xdr:graphicFrame>
      <xdr:nvGraphicFramePr>
        <xdr:cNvPr id="3" name="Chart 4"/>
        <xdr:cNvGraphicFramePr/>
      </xdr:nvGraphicFramePr>
      <xdr:xfrm>
        <a:off x="3867150" y="3476625"/>
        <a:ext cx="33432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28575</xdr:rowOff>
    </xdr:from>
    <xdr:to>
      <xdr:col>5</xdr:col>
      <xdr:colOff>676275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1247775" y="3390900"/>
        <a:ext cx="2533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152400</xdr:rowOff>
    </xdr:from>
    <xdr:to>
      <xdr:col>5</xdr:col>
      <xdr:colOff>504825</xdr:colOff>
      <xdr:row>46</xdr:row>
      <xdr:rowOff>76200</xdr:rowOff>
    </xdr:to>
    <xdr:graphicFrame>
      <xdr:nvGraphicFramePr>
        <xdr:cNvPr id="2" name="Chart 3"/>
        <xdr:cNvGraphicFramePr/>
      </xdr:nvGraphicFramePr>
      <xdr:xfrm>
        <a:off x="180975" y="6105525"/>
        <a:ext cx="34290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17</xdr:row>
      <xdr:rowOff>114300</xdr:rowOff>
    </xdr:from>
    <xdr:to>
      <xdr:col>11</xdr:col>
      <xdr:colOff>552450</xdr:colOff>
      <xdr:row>32</xdr:row>
      <xdr:rowOff>95250</xdr:rowOff>
    </xdr:to>
    <xdr:graphicFrame>
      <xdr:nvGraphicFramePr>
        <xdr:cNvPr id="3" name="Chart 4"/>
        <xdr:cNvGraphicFramePr/>
      </xdr:nvGraphicFramePr>
      <xdr:xfrm>
        <a:off x="3867150" y="3476625"/>
        <a:ext cx="33432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usurLsg-SoSe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&#220;bungen\Klausur\Klausurideen%20SoSe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ittelwerte"/>
      <sheetName val="3. BüMaSho-ti#-Regr."/>
      <sheetName val="3. BüMaSho-ti-Regr."/>
      <sheetName val="5.1 SchätzTest"/>
      <sheetName val="5.2 SchätzTest"/>
      <sheetName val="Diagramm leer"/>
    </sheetNames>
    <sheetDataSet>
      <sheetData sheetId="0">
        <row r="13">
          <cell r="B13">
            <v>53</v>
          </cell>
          <cell r="C13">
            <v>57</v>
          </cell>
          <cell r="K13" t="str">
            <v>Varianzen: </v>
          </cell>
        </row>
        <row r="14">
          <cell r="L14">
            <v>1.3234473899434098</v>
          </cell>
          <cell r="M14">
            <v>1.244748896495913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5" width="9.7109375" style="0" customWidth="1"/>
    <col min="6" max="6" width="10.421875" style="0" customWidth="1"/>
    <col min="7" max="8" width="9.7109375" style="0" customWidth="1"/>
    <col min="9" max="9" width="6.57421875" style="0" customWidth="1"/>
    <col min="10" max="11" width="8.421875" style="0" customWidth="1"/>
    <col min="12" max="12" width="9.7109375" style="0" customWidth="1"/>
    <col min="13" max="13" width="7.7109375" style="0" customWidth="1"/>
    <col min="14" max="14" width="9.140625" style="0" bestFit="1" customWidth="1"/>
  </cols>
  <sheetData>
    <row r="1" spans="1:12" ht="15.75">
      <c r="A1" s="28" t="s">
        <v>100</v>
      </c>
      <c r="C1" s="35"/>
      <c r="D1" s="35"/>
      <c r="E1" t="s">
        <v>64</v>
      </c>
      <c r="L1" s="111" t="s">
        <v>34</v>
      </c>
    </row>
    <row r="2" spans="1:12" ht="20.25">
      <c r="A2" s="105" t="s">
        <v>52</v>
      </c>
      <c r="B2" s="47" t="s">
        <v>35</v>
      </c>
      <c r="C2" s="48" t="s">
        <v>50</v>
      </c>
      <c r="D2" s="48" t="s">
        <v>1</v>
      </c>
      <c r="E2" s="48" t="s">
        <v>51</v>
      </c>
      <c r="F2" s="48" t="s">
        <v>36</v>
      </c>
      <c r="G2" s="49" t="s">
        <v>37</v>
      </c>
      <c r="H2" s="50"/>
      <c r="J2" s="51" t="s">
        <v>61</v>
      </c>
      <c r="K2" s="52" t="s">
        <v>62</v>
      </c>
      <c r="L2" s="53" t="s">
        <v>38</v>
      </c>
    </row>
    <row r="3" spans="1:12" ht="15">
      <c r="A3" s="112" t="s">
        <v>53</v>
      </c>
      <c r="B3" s="54">
        <v>1</v>
      </c>
      <c r="C3" s="55">
        <f aca="true" t="shared" si="0" ref="C3:C10">B3-$C$13</f>
        <v>-3.5</v>
      </c>
      <c r="D3" s="56">
        <v>1100</v>
      </c>
      <c r="E3" s="57">
        <f aca="true" t="shared" si="1" ref="E3:E10">C3^2</f>
        <v>12.25</v>
      </c>
      <c r="F3" s="58">
        <f aca="true" t="shared" si="2" ref="F3:F10">C3*D3</f>
        <v>-3850</v>
      </c>
      <c r="G3" s="59">
        <f aca="true" t="shared" si="3" ref="G3:G10">$B$18+$B$19*C3</f>
        <v>941.6666666666665</v>
      </c>
      <c r="H3" s="106"/>
      <c r="J3" s="60">
        <f>D3-G3</f>
        <v>158.33333333333348</v>
      </c>
      <c r="K3" s="61"/>
      <c r="L3" s="62">
        <f>D3-$J$12</f>
        <v>1173.8095238095236</v>
      </c>
    </row>
    <row r="4" spans="1:12" ht="15">
      <c r="A4" s="113" t="s">
        <v>57</v>
      </c>
      <c r="B4" s="54">
        <v>2</v>
      </c>
      <c r="C4" s="55">
        <f t="shared" si="0"/>
        <v>-2.5</v>
      </c>
      <c r="D4" s="56">
        <v>1300</v>
      </c>
      <c r="E4" s="57">
        <f t="shared" si="1"/>
        <v>6.25</v>
      </c>
      <c r="F4" s="58">
        <f t="shared" si="2"/>
        <v>-3250</v>
      </c>
      <c r="G4" s="59">
        <f t="shared" si="3"/>
        <v>1244.047619047619</v>
      </c>
      <c r="H4" s="106"/>
      <c r="J4" s="63"/>
      <c r="K4" s="65">
        <f>D4-G4</f>
        <v>55.95238095238096</v>
      </c>
      <c r="L4" s="62">
        <f>D4-$K$12</f>
        <v>1226.1904761904761</v>
      </c>
    </row>
    <row r="5" spans="1:12" ht="15">
      <c r="A5" s="114" t="s">
        <v>54</v>
      </c>
      <c r="B5" s="64">
        <v>3</v>
      </c>
      <c r="C5" s="55">
        <f t="shared" si="0"/>
        <v>-1.5</v>
      </c>
      <c r="D5" s="56">
        <v>1500</v>
      </c>
      <c r="E5" s="57">
        <f t="shared" si="1"/>
        <v>2.25</v>
      </c>
      <c r="F5" s="58">
        <f t="shared" si="2"/>
        <v>-2250</v>
      </c>
      <c r="G5" s="59">
        <f t="shared" si="3"/>
        <v>1546.4285714285713</v>
      </c>
      <c r="H5" s="106"/>
      <c r="J5" s="60">
        <f>D5-G5</f>
        <v>-46.42857142857133</v>
      </c>
      <c r="K5" s="61"/>
      <c r="L5" s="62">
        <f>D5-$J$12</f>
        <v>1573.8095238095236</v>
      </c>
    </row>
    <row r="6" spans="1:12" ht="15">
      <c r="A6" s="113" t="s">
        <v>58</v>
      </c>
      <c r="B6" s="54">
        <v>4</v>
      </c>
      <c r="C6" s="55">
        <f t="shared" si="0"/>
        <v>-0.5</v>
      </c>
      <c r="D6" s="56">
        <v>1900</v>
      </c>
      <c r="E6" s="57">
        <f t="shared" si="1"/>
        <v>0.25</v>
      </c>
      <c r="F6" s="58">
        <f t="shared" si="2"/>
        <v>-950</v>
      </c>
      <c r="G6" s="59">
        <f t="shared" si="3"/>
        <v>1848.8095238095239</v>
      </c>
      <c r="H6" s="106"/>
      <c r="J6" s="63"/>
      <c r="K6" s="65">
        <f>D6-G6</f>
        <v>51.19047619047615</v>
      </c>
      <c r="L6" s="62">
        <f>D6-$K$12</f>
        <v>1826.1904761904761</v>
      </c>
    </row>
    <row r="7" spans="1:12" ht="15">
      <c r="A7" s="113" t="s">
        <v>55</v>
      </c>
      <c r="B7" s="54">
        <v>5</v>
      </c>
      <c r="C7" s="55">
        <f t="shared" si="0"/>
        <v>0.5</v>
      </c>
      <c r="D7" s="56">
        <v>1700</v>
      </c>
      <c r="E7" s="57">
        <f t="shared" si="1"/>
        <v>0.25</v>
      </c>
      <c r="F7" s="58">
        <f t="shared" si="2"/>
        <v>850</v>
      </c>
      <c r="G7" s="59">
        <f t="shared" si="3"/>
        <v>2151.190476190476</v>
      </c>
      <c r="H7" s="106"/>
      <c r="J7" s="60">
        <f>D7-G7</f>
        <v>-451.19047619047615</v>
      </c>
      <c r="K7" s="61"/>
      <c r="L7" s="62">
        <f>D7-$J$12</f>
        <v>1773.8095238095236</v>
      </c>
    </row>
    <row r="8" spans="1:12" ht="15">
      <c r="A8" s="114" t="s">
        <v>59</v>
      </c>
      <c r="B8" s="64">
        <v>6</v>
      </c>
      <c r="C8" s="55">
        <f t="shared" si="0"/>
        <v>1.5</v>
      </c>
      <c r="D8" s="56">
        <v>2400</v>
      </c>
      <c r="E8" s="57">
        <f t="shared" si="1"/>
        <v>2.25</v>
      </c>
      <c r="F8" s="58">
        <f t="shared" si="2"/>
        <v>3600</v>
      </c>
      <c r="G8" s="59">
        <f t="shared" si="3"/>
        <v>2453.5714285714284</v>
      </c>
      <c r="H8" s="106"/>
      <c r="J8" s="63"/>
      <c r="K8" s="65">
        <f>D8-G8</f>
        <v>-53.57142857142844</v>
      </c>
      <c r="L8" s="62">
        <f>D8-$K$12</f>
        <v>2326.190476190476</v>
      </c>
    </row>
    <row r="9" spans="1:12" ht="15">
      <c r="A9" s="113" t="s">
        <v>56</v>
      </c>
      <c r="B9" s="54">
        <v>7</v>
      </c>
      <c r="C9" s="55">
        <f t="shared" si="0"/>
        <v>2.5</v>
      </c>
      <c r="D9" s="56">
        <v>2800</v>
      </c>
      <c r="E9" s="57">
        <f t="shared" si="1"/>
        <v>6.25</v>
      </c>
      <c r="F9" s="58">
        <f t="shared" si="2"/>
        <v>7000</v>
      </c>
      <c r="G9" s="59">
        <f t="shared" si="3"/>
        <v>2755.9523809523807</v>
      </c>
      <c r="H9" s="106"/>
      <c r="J9" s="60">
        <f>D9-G9</f>
        <v>44.047619047619264</v>
      </c>
      <c r="K9" s="61"/>
      <c r="L9" s="62">
        <f>D9-$J$12</f>
        <v>2873.809523809524</v>
      </c>
    </row>
    <row r="10" spans="1:12" ht="15">
      <c r="A10" s="115" t="s">
        <v>60</v>
      </c>
      <c r="B10" s="54">
        <v>8</v>
      </c>
      <c r="C10" s="55">
        <f t="shared" si="0"/>
        <v>3.5</v>
      </c>
      <c r="D10" s="56">
        <v>3300</v>
      </c>
      <c r="E10" s="57">
        <f t="shared" si="1"/>
        <v>12.25</v>
      </c>
      <c r="F10" s="58">
        <f t="shared" si="2"/>
        <v>11550</v>
      </c>
      <c r="G10" s="59">
        <f t="shared" si="3"/>
        <v>3058.3333333333335</v>
      </c>
      <c r="H10" s="106"/>
      <c r="J10" s="63"/>
      <c r="K10" s="65">
        <f>D10-G10</f>
        <v>241.66666666666652</v>
      </c>
      <c r="L10" s="62">
        <f>D10-$K$12</f>
        <v>3226.190476190476</v>
      </c>
    </row>
    <row r="11" spans="2:12" ht="15.75">
      <c r="B11" s="66" t="s">
        <v>0</v>
      </c>
      <c r="C11" s="2">
        <f>SUM(C3:C10)</f>
        <v>0</v>
      </c>
      <c r="D11" s="2">
        <f>SUM(D3:D10)</f>
        <v>16000</v>
      </c>
      <c r="E11" s="2">
        <f>SUM(E3:E10)</f>
        <v>42</v>
      </c>
      <c r="F11" s="2">
        <f>SUM(F3:F10)</f>
        <v>12700</v>
      </c>
      <c r="G11" s="67"/>
      <c r="H11" s="68" t="s">
        <v>39</v>
      </c>
      <c r="I11" s="66" t="s">
        <v>0</v>
      </c>
      <c r="J11" s="69">
        <f>SUM(J3:J10)</f>
        <v>-295.23809523809473</v>
      </c>
      <c r="K11" s="70">
        <f>SUM(K3:K10)</f>
        <v>295.2380952380952</v>
      </c>
      <c r="L11" s="71"/>
    </row>
    <row r="12" spans="2:11" ht="15">
      <c r="B12" s="3"/>
      <c r="C12" s="4"/>
      <c r="F12" s="72"/>
      <c r="G12" s="73"/>
      <c r="H12" s="74" t="s">
        <v>63</v>
      </c>
      <c r="I12" s="75"/>
      <c r="J12" s="76">
        <f>J11/4</f>
        <v>-73.80952380952368</v>
      </c>
      <c r="K12" s="76">
        <f>K11/4</f>
        <v>73.8095238095238</v>
      </c>
    </row>
    <row r="13" spans="2:13" ht="15.75">
      <c r="B13" s="77" t="s">
        <v>40</v>
      </c>
      <c r="C13" s="78">
        <f>AVERAGE(B3:B10)</f>
        <v>4.5</v>
      </c>
      <c r="D13" s="79" t="s">
        <v>3</v>
      </c>
      <c r="E13" s="80"/>
      <c r="F13" s="116" t="s">
        <v>41</v>
      </c>
      <c r="G13" s="81"/>
      <c r="H13" s="82"/>
      <c r="I13" s="83"/>
      <c r="J13" s="28"/>
      <c r="K13" s="28"/>
      <c r="L13" s="6" t="s">
        <v>42</v>
      </c>
      <c r="M13" s="1"/>
    </row>
    <row r="14" spans="2:12" ht="15">
      <c r="B14" s="3"/>
      <c r="C14" s="4"/>
      <c r="D14" s="8" t="s">
        <v>43</v>
      </c>
      <c r="E14" s="84">
        <f>AVERAGE(C3:C10)</f>
        <v>0</v>
      </c>
      <c r="F14" s="85" t="s">
        <v>44</v>
      </c>
      <c r="G14" s="86" t="s">
        <v>37</v>
      </c>
      <c r="I14" s="87"/>
      <c r="J14" s="88"/>
      <c r="K14" s="89" t="s">
        <v>45</v>
      </c>
      <c r="L14" s="90"/>
    </row>
    <row r="15" spans="4:12" ht="15.75">
      <c r="D15" s="11" t="s">
        <v>46</v>
      </c>
      <c r="E15" s="120">
        <f>AVERAGE(D3:D10)</f>
        <v>2000</v>
      </c>
      <c r="F15" s="117">
        <f>C10+1</f>
        <v>4.5</v>
      </c>
      <c r="G15" s="141">
        <f>$B$18+$B$19*F15</f>
        <v>3360.714285714286</v>
      </c>
      <c r="I15" s="91" t="s">
        <v>47</v>
      </c>
      <c r="J15" s="92" t="s">
        <v>2</v>
      </c>
      <c r="K15" s="93" t="s">
        <v>48</v>
      </c>
      <c r="L15" s="94"/>
    </row>
    <row r="16" spans="1:12" ht="15.75">
      <c r="A16" s="97" t="s">
        <v>49</v>
      </c>
      <c r="B16" s="98"/>
      <c r="C16" s="72"/>
      <c r="F16" s="117">
        <f>F15+1</f>
        <v>5.5</v>
      </c>
      <c r="G16" s="141">
        <f>$B$18+$B$19*F16</f>
        <v>3663.0952380952385</v>
      </c>
      <c r="I16" s="95">
        <f>C10+1</f>
        <v>4.5</v>
      </c>
      <c r="J16" s="118">
        <f>$B$18+$B$19*I16</f>
        <v>3360.714285714286</v>
      </c>
      <c r="K16" s="96">
        <f>J12</f>
        <v>-73.80952380952368</v>
      </c>
      <c r="L16" s="109">
        <f>J16+K16</f>
        <v>3286.904761904762</v>
      </c>
    </row>
    <row r="17" spans="1:12" ht="15.75">
      <c r="A17" s="102" t="s">
        <v>4</v>
      </c>
      <c r="B17" s="103">
        <v>8</v>
      </c>
      <c r="E17" s="99"/>
      <c r="F17" s="46"/>
      <c r="I17" s="100">
        <f>I16+1</f>
        <v>5.5</v>
      </c>
      <c r="J17" s="119">
        <f>$B$18+$B$19*I17</f>
        <v>3663.0952380952385</v>
      </c>
      <c r="K17" s="101">
        <f>K12</f>
        <v>73.8095238095238</v>
      </c>
      <c r="L17" s="110">
        <f>J17+K17</f>
        <v>3736.9047619047624</v>
      </c>
    </row>
    <row r="18" spans="1:6" ht="12.75">
      <c r="A18" s="104" t="s">
        <v>5</v>
      </c>
      <c r="B18" s="108">
        <f>E15</f>
        <v>2000</v>
      </c>
      <c r="E18" s="7"/>
      <c r="F18" s="5"/>
    </row>
    <row r="19" spans="1:6" ht="12.75">
      <c r="A19" s="104" t="s">
        <v>6</v>
      </c>
      <c r="B19" s="107">
        <f>F11/E11</f>
        <v>302.3809523809524</v>
      </c>
      <c r="F19" s="10"/>
    </row>
    <row r="20" spans="5:6" ht="12.75">
      <c r="E20" s="9"/>
      <c r="F20" s="10"/>
    </row>
  </sheetData>
  <printOptions/>
  <pageMargins left="0.75" right="0.75" top="0.79" bottom="0.81" header="0.4921259845" footer="0.4921259845"/>
  <pageSetup fitToHeight="1" fitToWidth="1" horizontalDpi="300" verticalDpi="300" orientation="landscape" paperSize="9" scale="81" r:id="rId4"/>
  <headerFooter alignWithMargins="0">
    <oddHeader>&amp;C&amp;A</oddHeader>
    <oddFooter>&amp;LPS: &amp;F; &amp;A&amp;CSeite &amp;P &amp;10(von &amp;N)&amp;R&amp;D;&amp;T</oddFooter>
  </headerFooter>
  <drawing r:id="rId3"/>
  <legacyDrawing r:id="rId2"/>
  <oleObjects>
    <oleObject progId="Equation.3" shapeId="3801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5" width="9.7109375" style="0" customWidth="1"/>
    <col min="6" max="6" width="10.421875" style="0" customWidth="1"/>
    <col min="7" max="8" width="9.7109375" style="0" customWidth="1"/>
    <col min="9" max="9" width="6.57421875" style="0" customWidth="1"/>
    <col min="10" max="11" width="8.421875" style="0" customWidth="1"/>
    <col min="12" max="12" width="9.7109375" style="0" customWidth="1"/>
    <col min="13" max="13" width="7.7109375" style="0" customWidth="1"/>
    <col min="14" max="14" width="9.140625" style="0" bestFit="1" customWidth="1"/>
  </cols>
  <sheetData>
    <row r="1" spans="1:12" ht="15.75">
      <c r="A1" s="28" t="s">
        <v>100</v>
      </c>
      <c r="C1" s="35"/>
      <c r="D1" s="35"/>
      <c r="E1" t="s">
        <v>64</v>
      </c>
      <c r="L1" s="111" t="s">
        <v>34</v>
      </c>
    </row>
    <row r="2" spans="1:12" ht="20.25">
      <c r="A2" s="105" t="s">
        <v>52</v>
      </c>
      <c r="B2" s="47" t="s">
        <v>35</v>
      </c>
      <c r="C2" s="48" t="s">
        <v>101</v>
      </c>
      <c r="D2" s="48" t="s">
        <v>1</v>
      </c>
      <c r="E2" s="48" t="s">
        <v>102</v>
      </c>
      <c r="F2" s="48" t="s">
        <v>36</v>
      </c>
      <c r="G2" s="49" t="s">
        <v>37</v>
      </c>
      <c r="H2" s="50"/>
      <c r="J2" s="51" t="s">
        <v>61</v>
      </c>
      <c r="K2" s="52" t="s">
        <v>62</v>
      </c>
      <c r="L2" s="53" t="s">
        <v>38</v>
      </c>
    </row>
    <row r="3" spans="1:12" ht="15">
      <c r="A3" s="112" t="s">
        <v>53</v>
      </c>
      <c r="B3" s="54">
        <v>1</v>
      </c>
      <c r="C3" s="54">
        <v>1</v>
      </c>
      <c r="D3" s="56">
        <v>1100</v>
      </c>
      <c r="E3" s="57">
        <f aca="true" t="shared" si="0" ref="E3:E10">C3^2</f>
        <v>1</v>
      </c>
      <c r="F3" s="58">
        <f aca="true" t="shared" si="1" ref="F3:F10">C3*D3</f>
        <v>1100</v>
      </c>
      <c r="G3" s="59">
        <f aca="true" t="shared" si="2" ref="G3:G10">$B$18+$B$19*C3</f>
        <v>941.6666666666667</v>
      </c>
      <c r="H3" s="106"/>
      <c r="J3" s="60">
        <f>D3-G3</f>
        <v>158.33333333333326</v>
      </c>
      <c r="K3" s="61"/>
      <c r="L3" s="62">
        <f>D3-$J$12</f>
        <v>1173.8095238095239</v>
      </c>
    </row>
    <row r="4" spans="1:12" ht="15">
      <c r="A4" s="113" t="s">
        <v>57</v>
      </c>
      <c r="B4" s="54">
        <v>2</v>
      </c>
      <c r="C4" s="54">
        <v>2</v>
      </c>
      <c r="D4" s="56">
        <v>1300</v>
      </c>
      <c r="E4" s="57">
        <f t="shared" si="0"/>
        <v>4</v>
      </c>
      <c r="F4" s="58">
        <f t="shared" si="1"/>
        <v>2600</v>
      </c>
      <c r="G4" s="59">
        <f t="shared" si="2"/>
        <v>1244.0476190476193</v>
      </c>
      <c r="H4" s="106"/>
      <c r="J4" s="63"/>
      <c r="K4" s="65">
        <f>D4-G4</f>
        <v>55.952380952380736</v>
      </c>
      <c r="L4" s="62">
        <f>D4-$K$12</f>
        <v>1226.1904761904764</v>
      </c>
    </row>
    <row r="5" spans="1:12" ht="15">
      <c r="A5" s="114" t="s">
        <v>54</v>
      </c>
      <c r="B5" s="64">
        <v>3</v>
      </c>
      <c r="C5" s="64">
        <v>3</v>
      </c>
      <c r="D5" s="56">
        <v>1500</v>
      </c>
      <c r="E5" s="57">
        <f t="shared" si="0"/>
        <v>9</v>
      </c>
      <c r="F5" s="58">
        <f t="shared" si="1"/>
        <v>4500</v>
      </c>
      <c r="G5" s="59">
        <f t="shared" si="2"/>
        <v>1546.4285714285716</v>
      </c>
      <c r="H5" s="106"/>
      <c r="J5" s="60">
        <f>D5-G5</f>
        <v>-46.42857142857156</v>
      </c>
      <c r="K5" s="61"/>
      <c r="L5" s="62">
        <f>D5-$J$12</f>
        <v>1573.8095238095239</v>
      </c>
    </row>
    <row r="6" spans="1:12" ht="15">
      <c r="A6" s="113" t="s">
        <v>58</v>
      </c>
      <c r="B6" s="54">
        <v>4</v>
      </c>
      <c r="C6" s="54">
        <v>4</v>
      </c>
      <c r="D6" s="56">
        <v>1900</v>
      </c>
      <c r="E6" s="57">
        <f t="shared" si="0"/>
        <v>16</v>
      </c>
      <c r="F6" s="58">
        <f t="shared" si="1"/>
        <v>7600</v>
      </c>
      <c r="G6" s="59">
        <f t="shared" si="2"/>
        <v>1848.8095238095239</v>
      </c>
      <c r="H6" s="106"/>
      <c r="J6" s="63"/>
      <c r="K6" s="65">
        <f>D6-G6</f>
        <v>51.19047619047615</v>
      </c>
      <c r="L6" s="62">
        <f>D6-$K$12</f>
        <v>1826.1904761904764</v>
      </c>
    </row>
    <row r="7" spans="1:12" ht="15">
      <c r="A7" s="113" t="s">
        <v>55</v>
      </c>
      <c r="B7" s="54">
        <v>5</v>
      </c>
      <c r="C7" s="54">
        <v>5</v>
      </c>
      <c r="D7" s="56">
        <v>1700</v>
      </c>
      <c r="E7" s="57">
        <f t="shared" si="0"/>
        <v>25</v>
      </c>
      <c r="F7" s="58">
        <f t="shared" si="1"/>
        <v>8500</v>
      </c>
      <c r="G7" s="59">
        <f t="shared" si="2"/>
        <v>2151.190476190476</v>
      </c>
      <c r="H7" s="106"/>
      <c r="J7" s="60">
        <f>D7-G7</f>
        <v>-451.19047619047615</v>
      </c>
      <c r="K7" s="61"/>
      <c r="L7" s="62">
        <f>D7-$J$12</f>
        <v>1773.8095238095239</v>
      </c>
    </row>
    <row r="8" spans="1:12" ht="15">
      <c r="A8" s="114" t="s">
        <v>59</v>
      </c>
      <c r="B8" s="64">
        <v>6</v>
      </c>
      <c r="C8" s="64">
        <v>6</v>
      </c>
      <c r="D8" s="56">
        <v>2400</v>
      </c>
      <c r="E8" s="57">
        <f t="shared" si="0"/>
        <v>36</v>
      </c>
      <c r="F8" s="58">
        <f t="shared" si="1"/>
        <v>14400</v>
      </c>
      <c r="G8" s="59">
        <f t="shared" si="2"/>
        <v>2453.571428571429</v>
      </c>
      <c r="H8" s="106"/>
      <c r="J8" s="63"/>
      <c r="K8" s="65">
        <f>D8-G8</f>
        <v>-53.571428571428896</v>
      </c>
      <c r="L8" s="62">
        <f>D8-$K$12</f>
        <v>2326.190476190476</v>
      </c>
    </row>
    <row r="9" spans="1:12" ht="15">
      <c r="A9" s="113" t="s">
        <v>56</v>
      </c>
      <c r="B9" s="54">
        <v>7</v>
      </c>
      <c r="C9" s="54">
        <v>7</v>
      </c>
      <c r="D9" s="56">
        <v>2800</v>
      </c>
      <c r="E9" s="57">
        <f t="shared" si="0"/>
        <v>49</v>
      </c>
      <c r="F9" s="58">
        <f t="shared" si="1"/>
        <v>19600</v>
      </c>
      <c r="G9" s="59">
        <f t="shared" si="2"/>
        <v>2755.952380952381</v>
      </c>
      <c r="H9" s="106"/>
      <c r="J9" s="60">
        <f>D9-G9</f>
        <v>44.04761904761881</v>
      </c>
      <c r="K9" s="61"/>
      <c r="L9" s="62">
        <f>D9-$J$12</f>
        <v>2873.809523809524</v>
      </c>
    </row>
    <row r="10" spans="1:12" ht="15">
      <c r="A10" s="115" t="s">
        <v>60</v>
      </c>
      <c r="B10" s="54">
        <v>8</v>
      </c>
      <c r="C10" s="54">
        <v>8</v>
      </c>
      <c r="D10" s="56">
        <v>3300</v>
      </c>
      <c r="E10" s="57">
        <f t="shared" si="0"/>
        <v>64</v>
      </c>
      <c r="F10" s="58">
        <f t="shared" si="1"/>
        <v>26400</v>
      </c>
      <c r="G10" s="59">
        <f t="shared" si="2"/>
        <v>3058.3333333333335</v>
      </c>
      <c r="H10" s="106"/>
      <c r="J10" s="63"/>
      <c r="K10" s="65">
        <f>D10-G10</f>
        <v>241.66666666666652</v>
      </c>
      <c r="L10" s="62">
        <f>D10-$K$12</f>
        <v>3226.190476190476</v>
      </c>
    </row>
    <row r="11" spans="2:12" ht="15.75">
      <c r="B11" s="66" t="s">
        <v>0</v>
      </c>
      <c r="C11" s="2">
        <f>SUM(C3:C10)</f>
        <v>36</v>
      </c>
      <c r="D11" s="2">
        <f>SUM(D3:D10)</f>
        <v>16000</v>
      </c>
      <c r="E11" s="2">
        <f>SUM(E3:E10)</f>
        <v>204</v>
      </c>
      <c r="F11" s="2">
        <f>SUM(F3:F10)</f>
        <v>84700</v>
      </c>
      <c r="G11" s="67"/>
      <c r="H11" s="68" t="s">
        <v>39</v>
      </c>
      <c r="I11" s="66" t="s">
        <v>0</v>
      </c>
      <c r="J11" s="69">
        <f>SUM(J3:J10)</f>
        <v>-295.23809523809564</v>
      </c>
      <c r="K11" s="70">
        <f>SUM(K3:K10)</f>
        <v>295.2380952380945</v>
      </c>
      <c r="L11" s="71"/>
    </row>
    <row r="12" spans="2:11" ht="15">
      <c r="B12" s="3"/>
      <c r="C12" s="4"/>
      <c r="F12" s="72"/>
      <c r="G12" s="73"/>
      <c r="H12" s="74" t="s">
        <v>63</v>
      </c>
      <c r="I12" s="75"/>
      <c r="J12" s="76">
        <f>J11/4</f>
        <v>-73.80952380952391</v>
      </c>
      <c r="K12" s="76">
        <f>K11/4</f>
        <v>73.80952380952363</v>
      </c>
    </row>
    <row r="13" spans="2:13" ht="15.75">
      <c r="B13" s="77" t="s">
        <v>40</v>
      </c>
      <c r="C13" s="78">
        <f>AVERAGE(B3:B10)</f>
        <v>4.5</v>
      </c>
      <c r="D13" s="79" t="s">
        <v>3</v>
      </c>
      <c r="E13" s="80"/>
      <c r="F13" s="116" t="s">
        <v>41</v>
      </c>
      <c r="G13" s="81"/>
      <c r="H13" s="82"/>
      <c r="I13" s="83"/>
      <c r="J13" s="28"/>
      <c r="K13" s="28"/>
      <c r="L13" s="6" t="s">
        <v>42</v>
      </c>
      <c r="M13" s="1"/>
    </row>
    <row r="14" spans="2:12" ht="15">
      <c r="B14" s="3"/>
      <c r="C14" s="4"/>
      <c r="D14" s="8" t="s">
        <v>43</v>
      </c>
      <c r="E14" s="84">
        <f>AVERAGE(C3:C10)</f>
        <v>4.5</v>
      </c>
      <c r="F14" s="85" t="s">
        <v>44</v>
      </c>
      <c r="G14" s="86" t="s">
        <v>37</v>
      </c>
      <c r="I14" s="87"/>
      <c r="J14" s="88"/>
      <c r="K14" s="89" t="s">
        <v>45</v>
      </c>
      <c r="L14" s="90"/>
    </row>
    <row r="15" spans="4:12" ht="15.75">
      <c r="D15" s="11" t="s">
        <v>46</v>
      </c>
      <c r="E15" s="120">
        <f>AVERAGE(D3:D10)</f>
        <v>2000</v>
      </c>
      <c r="F15" s="117">
        <f>C10+1</f>
        <v>9</v>
      </c>
      <c r="G15" s="141">
        <f>$B$18+$B$19*F15</f>
        <v>3360.714285714286</v>
      </c>
      <c r="I15" s="91" t="s">
        <v>47</v>
      </c>
      <c r="J15" s="92" t="s">
        <v>2</v>
      </c>
      <c r="K15" s="93" t="s">
        <v>48</v>
      </c>
      <c r="L15" s="94"/>
    </row>
    <row r="16" spans="1:12" ht="15.75">
      <c r="A16" s="97" t="s">
        <v>49</v>
      </c>
      <c r="B16" s="98"/>
      <c r="C16" s="72"/>
      <c r="F16" s="117">
        <f>F15+1</f>
        <v>10</v>
      </c>
      <c r="G16" s="141">
        <f>$B$18+$B$19*F16</f>
        <v>3663.095238095238</v>
      </c>
      <c r="I16" s="95">
        <f>C10+1</f>
        <v>9</v>
      </c>
      <c r="J16" s="118">
        <f>$B$18+$B$19*I16</f>
        <v>3360.714285714286</v>
      </c>
      <c r="K16" s="96">
        <f>J12</f>
        <v>-73.80952380952391</v>
      </c>
      <c r="L16" s="109">
        <f>J16+K16</f>
        <v>3286.904761904762</v>
      </c>
    </row>
    <row r="17" spans="1:12" ht="15.75">
      <c r="A17" s="102" t="s">
        <v>4</v>
      </c>
      <c r="B17" s="103">
        <v>8</v>
      </c>
      <c r="E17" s="99"/>
      <c r="F17" s="46"/>
      <c r="I17" s="100">
        <f>I16+1</f>
        <v>10</v>
      </c>
      <c r="J17" s="119">
        <f>$B$18+$B$19*I17</f>
        <v>3663.095238095238</v>
      </c>
      <c r="K17" s="101">
        <f>K12</f>
        <v>73.80952380952363</v>
      </c>
      <c r="L17" s="110">
        <f>J17+K17</f>
        <v>3736.9047619047615</v>
      </c>
    </row>
    <row r="18" spans="1:6" ht="12.75">
      <c r="A18" s="104" t="s">
        <v>5</v>
      </c>
      <c r="B18" s="108">
        <f>(E11*D11-C11*F11)/(B17*E11-C11^2)</f>
        <v>639.2857142857143</v>
      </c>
      <c r="E18" s="7"/>
      <c r="F18" s="5"/>
    </row>
    <row r="19" spans="1:6" ht="12.75">
      <c r="A19" s="104" t="s">
        <v>6</v>
      </c>
      <c r="B19" s="107">
        <f>(B17*F11-C11*D11)/(B17*E11-C11^2)</f>
        <v>302.3809523809524</v>
      </c>
      <c r="F19" s="10"/>
    </row>
    <row r="20" spans="5:6" ht="12.75">
      <c r="E20" s="9"/>
      <c r="F20" s="10"/>
    </row>
    <row r="21" spans="1:2" ht="12.75">
      <c r="A21" s="121" t="s">
        <v>68</v>
      </c>
      <c r="B21" s="122"/>
    </row>
    <row r="22" spans="1:2" ht="12.75">
      <c r="A22" s="121" t="s">
        <v>69</v>
      </c>
      <c r="B22" s="122"/>
    </row>
    <row r="23" spans="1:2" ht="12.75">
      <c r="A23" s="121" t="s">
        <v>65</v>
      </c>
      <c r="B23" s="121">
        <f>E11*D11-C11*F11</f>
        <v>214800</v>
      </c>
    </row>
    <row r="24" spans="1:2" ht="12.75">
      <c r="A24" s="121" t="s">
        <v>66</v>
      </c>
      <c r="B24" s="121">
        <f>B17*F11-C11*D11</f>
        <v>101600</v>
      </c>
    </row>
    <row r="25" spans="1:2" ht="12.75">
      <c r="A25" s="121" t="s">
        <v>67</v>
      </c>
      <c r="B25" s="121">
        <f>B17*E11-C11^2</f>
        <v>336</v>
      </c>
    </row>
  </sheetData>
  <printOptions/>
  <pageMargins left="0.75" right="0.75" top="0.79" bottom="0.81" header="0.4921259845" footer="0.4921259845"/>
  <pageSetup fitToHeight="1" fitToWidth="1" horizontalDpi="300" verticalDpi="300" orientation="portrait" paperSize="9" scale="79" r:id="rId4"/>
  <headerFooter alignWithMargins="0">
    <oddHeader>&amp;C&amp;A</oddHeader>
    <oddFooter>&amp;LPS: &amp;F; &amp;A&amp;CSeite &amp;P &amp;10(von &amp;N)&amp;R&amp;D;&amp;T</oddFooter>
  </headerFooter>
  <drawing r:id="rId3"/>
  <legacyDrawing r:id="rId2"/>
  <oleObjects>
    <oleObject progId="Equation.3" shapeId="10291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4" max="4" width="14.57421875" style="0" bestFit="1" customWidth="1"/>
    <col min="5" max="5" width="9.7109375" style="0" customWidth="1"/>
    <col min="8" max="8" width="8.7109375" style="0" customWidth="1"/>
    <col min="9" max="9" width="9.57421875" style="0" customWidth="1"/>
    <col min="10" max="10" width="7.7109375" style="0" customWidth="1"/>
    <col min="11" max="11" width="7.421875" style="0" customWidth="1"/>
  </cols>
  <sheetData>
    <row r="1" spans="1:2" ht="15.75">
      <c r="A1" s="1" t="s">
        <v>70</v>
      </c>
      <c r="B1" s="46"/>
    </row>
    <row r="2" ht="13.5" thickBot="1"/>
    <row r="3" spans="1:4" ht="13.5" thickBot="1">
      <c r="A3" s="123" t="s">
        <v>91</v>
      </c>
      <c r="B3" s="124" t="s">
        <v>71</v>
      </c>
      <c r="C3" s="124" t="s">
        <v>92</v>
      </c>
      <c r="D3" s="133" t="s">
        <v>93</v>
      </c>
    </row>
    <row r="4" spans="1:4" ht="13.5" thickBot="1">
      <c r="A4" s="134" t="s">
        <v>94</v>
      </c>
      <c r="B4" s="135">
        <v>0.15</v>
      </c>
      <c r="C4" s="125">
        <v>1</v>
      </c>
      <c r="D4" s="136">
        <f aca="true" t="shared" si="0" ref="D4:D9">B4*C4</f>
        <v>0.15</v>
      </c>
    </row>
    <row r="5" spans="1:4" ht="13.5" thickBot="1">
      <c r="A5" s="134" t="s">
        <v>95</v>
      </c>
      <c r="B5" s="135">
        <v>0.15</v>
      </c>
      <c r="C5" s="125">
        <v>1.3</v>
      </c>
      <c r="D5" s="136">
        <f t="shared" si="0"/>
        <v>0.195</v>
      </c>
    </row>
    <row r="6" spans="1:4" ht="13.5" thickBot="1">
      <c r="A6" s="134" t="s">
        <v>96</v>
      </c>
      <c r="B6" s="135">
        <v>0.1</v>
      </c>
      <c r="C6" s="125">
        <v>1.3</v>
      </c>
      <c r="D6" s="136">
        <f t="shared" si="0"/>
        <v>0.13</v>
      </c>
    </row>
    <row r="7" spans="1:4" ht="13.5" thickBot="1">
      <c r="A7" s="134" t="s">
        <v>97</v>
      </c>
      <c r="B7" s="135">
        <v>0.2</v>
      </c>
      <c r="C7" s="137">
        <v>1.3</v>
      </c>
      <c r="D7" s="136">
        <f t="shared" si="0"/>
        <v>0.26</v>
      </c>
    </row>
    <row r="8" spans="1:4" ht="13.5" thickBot="1">
      <c r="A8" s="134" t="s">
        <v>98</v>
      </c>
      <c r="B8" s="135">
        <v>0.2</v>
      </c>
      <c r="C8" s="125">
        <v>3.7</v>
      </c>
      <c r="D8" s="136">
        <f t="shared" si="0"/>
        <v>0.7400000000000001</v>
      </c>
    </row>
    <row r="9" spans="1:4" ht="13.5" thickBot="1">
      <c r="A9" s="134" t="s">
        <v>72</v>
      </c>
      <c r="B9" s="135">
        <v>0.2</v>
      </c>
      <c r="C9" s="125">
        <v>4</v>
      </c>
      <c r="D9" s="136">
        <f t="shared" si="0"/>
        <v>0.8</v>
      </c>
    </row>
    <row r="10" spans="1:4" ht="20.25" thickBot="1">
      <c r="A10" s="134"/>
      <c r="B10" s="138"/>
      <c r="C10" s="125"/>
      <c r="D10" s="140">
        <f>SUM(D4:D9)</f>
        <v>2.2750000000000004</v>
      </c>
    </row>
    <row r="12" ht="18">
      <c r="A12" s="139" t="s">
        <v>99</v>
      </c>
    </row>
  </sheetData>
  <printOptions/>
  <pageMargins left="0.5" right="0.64" top="0.75" bottom="1" header="0.4921259845" footer="0.4921259845"/>
  <pageSetup horizontalDpi="300" verticalDpi="300" orientation="landscape" r:id="rId1"/>
  <headerFooter alignWithMargins="0">
    <oddHeader>&amp;C&amp;A</oddHeader>
    <oddFooter>&amp;LStatistik P.Schmidt: &amp;F; &amp;A&amp;R&amp;D;&amp;T -- Seite &amp;P &amp;10(von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4" sqref="D4"/>
    </sheetView>
  </sheetViews>
  <sheetFormatPr defaultColWidth="11.421875" defaultRowHeight="12.75"/>
  <cols>
    <col min="1" max="1" width="16.140625" style="0" customWidth="1"/>
    <col min="3" max="3" width="14.140625" style="0" customWidth="1"/>
    <col min="5" max="5" width="19.28125" style="0" customWidth="1"/>
  </cols>
  <sheetData>
    <row r="1" ht="20.25">
      <c r="A1" s="44" t="s">
        <v>73</v>
      </c>
    </row>
    <row r="2" ht="6.75" customHeight="1">
      <c r="A2" s="45"/>
    </row>
    <row r="3" spans="2:4" ht="12.75">
      <c r="B3" s="126" t="s">
        <v>20</v>
      </c>
      <c r="D3" s="126" t="s">
        <v>28</v>
      </c>
    </row>
    <row r="4" spans="1:4" ht="12.75">
      <c r="A4" s="17" t="s">
        <v>21</v>
      </c>
      <c r="B4" s="32">
        <v>1011</v>
      </c>
      <c r="C4" s="17" t="s">
        <v>22</v>
      </c>
      <c r="D4" s="32">
        <v>991</v>
      </c>
    </row>
    <row r="5" spans="1:4" ht="15.75">
      <c r="A5" s="17" t="s">
        <v>23</v>
      </c>
      <c r="B5" s="32">
        <v>30</v>
      </c>
      <c r="C5" s="17" t="s">
        <v>24</v>
      </c>
      <c r="D5" s="32">
        <v>25</v>
      </c>
    </row>
    <row r="6" spans="1:5" ht="15.75">
      <c r="A6" s="17" t="s">
        <v>25</v>
      </c>
      <c r="B6" s="16">
        <v>49</v>
      </c>
      <c r="C6" s="17" t="s">
        <v>26</v>
      </c>
      <c r="D6" s="16">
        <v>53</v>
      </c>
      <c r="E6" t="s">
        <v>29</v>
      </c>
    </row>
    <row r="7" spans="1:5" ht="12.75">
      <c r="A7" s="15" t="s">
        <v>10</v>
      </c>
      <c r="B7" s="33">
        <v>0.01</v>
      </c>
      <c r="C7" s="34"/>
      <c r="E7" s="36" t="s">
        <v>31</v>
      </c>
    </row>
    <row r="8" spans="1:5" ht="12.75">
      <c r="A8" s="17" t="s">
        <v>12</v>
      </c>
      <c r="B8" s="33">
        <v>2</v>
      </c>
      <c r="C8" s="34" t="s">
        <v>30</v>
      </c>
      <c r="E8" s="37">
        <f>n_1+n_2-2</f>
        <v>100</v>
      </c>
    </row>
    <row r="9" ht="14.25">
      <c r="A9" s="12" t="s">
        <v>32</v>
      </c>
    </row>
    <row r="10" spans="1:2" ht="12.75">
      <c r="A10" s="19" t="str">
        <f>IF(B8=2,"1-a/2",IF(B8=1,"1-a","------"))</f>
        <v>1-a/2</v>
      </c>
      <c r="B10" s="20">
        <f>IF(B8=2,1-B7/2,IF(B8=1,1-B7,"Seiten eingeben! 1 oder 2!"))</f>
        <v>0.995</v>
      </c>
    </row>
    <row r="11" spans="1:3" ht="18.75">
      <c r="A11" s="21" t="s">
        <v>27</v>
      </c>
      <c r="B11" s="22">
        <f>TINV(B7,E8)</f>
        <v>2.6258931029587984</v>
      </c>
      <c r="C11" s="38"/>
    </row>
    <row r="13" spans="1:2" ht="15.75">
      <c r="A13" s="12" t="s">
        <v>74</v>
      </c>
      <c r="B13" s="27">
        <f>(xq1-xq2)/SQRT((s_1^2/n_1)+(s_2^2/n_2))</f>
        <v>3.641797292539623</v>
      </c>
    </row>
    <row r="15" spans="1:2" ht="12.75">
      <c r="A15" s="12" t="s">
        <v>15</v>
      </c>
      <c r="B15" s="12"/>
    </row>
    <row r="16" spans="1:2" ht="14.25">
      <c r="A16" s="12" t="s">
        <v>33</v>
      </c>
      <c r="B16" s="28" t="str">
        <f>IF(ABS(B13)&gt;ABS(B11),"Ja","Nein")</f>
        <v>Ja</v>
      </c>
    </row>
    <row r="17" spans="1:2" ht="12.75">
      <c r="A17" s="12" t="s">
        <v>16</v>
      </c>
      <c r="B17" s="28" t="str">
        <f>IF(ABS(B13)&gt;ABS(B11),"Hypothese verwerfen !","Hypothese NICHT verwerfen !")</f>
        <v>Hypothese verwerfen !</v>
      </c>
    </row>
    <row r="18" spans="1:5" ht="12.75">
      <c r="A18" s="29"/>
      <c r="B18" s="30"/>
      <c r="C18" s="31"/>
      <c r="D18" s="31"/>
      <c r="E18" s="31"/>
    </row>
    <row r="21" spans="1:5" ht="15.75">
      <c r="A21" s="39"/>
      <c r="B21" s="40"/>
      <c r="C21" s="40"/>
      <c r="D21" s="40"/>
      <c r="E21" s="40"/>
    </row>
    <row r="22" spans="1:5" ht="12.75">
      <c r="A22" s="40"/>
      <c r="B22" s="40"/>
      <c r="C22" s="40"/>
      <c r="D22" s="40"/>
      <c r="E22" s="40"/>
    </row>
    <row r="23" spans="1:5" ht="12.75">
      <c r="A23" s="40"/>
      <c r="B23" s="40"/>
      <c r="C23" s="40"/>
      <c r="D23" s="40"/>
      <c r="E23" s="40"/>
    </row>
    <row r="24" spans="1:5" ht="12.75">
      <c r="A24" s="41"/>
      <c r="B24" s="40"/>
      <c r="C24" s="40"/>
      <c r="D24" s="42"/>
      <c r="E24" s="43"/>
    </row>
    <row r="25" spans="1:5" ht="12.75">
      <c r="A25" s="40"/>
      <c r="B25" s="41"/>
      <c r="C25" s="41"/>
      <c r="D25" s="40"/>
      <c r="E25" s="41"/>
    </row>
    <row r="26" spans="1:5" ht="12.75">
      <c r="A26" s="41"/>
      <c r="B26" s="40"/>
      <c r="C26" s="40"/>
      <c r="D26" s="40"/>
      <c r="E26" s="40"/>
    </row>
    <row r="27" spans="1:5" ht="12.75">
      <c r="A27" s="40"/>
      <c r="B27" s="40"/>
      <c r="C27" s="41"/>
      <c r="D27" s="40"/>
      <c r="E27" s="40"/>
    </row>
    <row r="28" spans="1:5" ht="12.75">
      <c r="A28" s="40"/>
      <c r="B28" s="40"/>
      <c r="C28" s="40"/>
      <c r="D28" s="40"/>
      <c r="E28" s="40"/>
    </row>
  </sheetData>
  <printOptions/>
  <pageMargins left="0.75" right="0.84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4" sqref="C24"/>
    </sheetView>
  </sheetViews>
  <sheetFormatPr defaultColWidth="11.421875" defaultRowHeight="12.75"/>
  <cols>
    <col min="1" max="1" width="16.140625" style="0" customWidth="1"/>
  </cols>
  <sheetData>
    <row r="1" ht="23.25">
      <c r="A1" s="13" t="s">
        <v>81</v>
      </c>
    </row>
    <row r="2" ht="15.75">
      <c r="A2" s="14" t="s">
        <v>17</v>
      </c>
    </row>
    <row r="3" spans="1:3" ht="12.75">
      <c r="A3" s="12" t="s">
        <v>7</v>
      </c>
      <c r="C3" t="s">
        <v>8</v>
      </c>
    </row>
    <row r="4" spans="1:5" ht="15.75">
      <c r="A4" s="17" t="s">
        <v>82</v>
      </c>
      <c r="B4" s="16">
        <v>0.7</v>
      </c>
      <c r="C4" s="17" t="s">
        <v>78</v>
      </c>
      <c r="D4" s="16">
        <v>0.75</v>
      </c>
      <c r="E4" t="s">
        <v>9</v>
      </c>
    </row>
    <row r="5" spans="1:6" ht="12.75">
      <c r="A5" s="15" t="s">
        <v>10</v>
      </c>
      <c r="B5" s="132">
        <v>0.01</v>
      </c>
      <c r="C5" s="17" t="s">
        <v>11</v>
      </c>
      <c r="D5" s="16">
        <v>400</v>
      </c>
      <c r="E5" t="s">
        <v>79</v>
      </c>
      <c r="F5" s="128">
        <f>IF(AND(D5&gt;0,D6&gt;0,D7&gt;0.05),(SQRT(D4*(1-D4)/D5)*SQRT((D6-D5)/(D6-1))),SQRT(D4*(1-D4)/D5))</f>
        <v>0.021650635094610966</v>
      </c>
    </row>
    <row r="6" spans="1:4" ht="12.75">
      <c r="A6" s="17" t="s">
        <v>12</v>
      </c>
      <c r="B6" s="16">
        <v>2</v>
      </c>
      <c r="C6" s="17" t="s">
        <v>13</v>
      </c>
      <c r="D6" s="16"/>
    </row>
    <row r="7" spans="3:4" ht="12.75">
      <c r="C7" s="17" t="s">
        <v>14</v>
      </c>
      <c r="D7" s="18" t="str">
        <f>IF(AND(D5&gt;0,D6&gt;0),D5/D6," -- ")</f>
        <v> -- </v>
      </c>
    </row>
    <row r="8" ht="12.75">
      <c r="D8" s="17" t="str">
        <f>IF(AND(D5&gt;0,D6&gt;0,D7&gt;0.05),"Endlichkeitskorrektur !!"," (o.k.) ")</f>
        <v> (o.k.) </v>
      </c>
    </row>
    <row r="9" ht="14.25">
      <c r="A9" s="12" t="s">
        <v>18</v>
      </c>
    </row>
    <row r="10" spans="1:2" ht="12.75">
      <c r="A10" s="19" t="str">
        <f>IF(B6=2,"1-a/2",IF(B6=1,"1-a","------"))</f>
        <v>1-a/2</v>
      </c>
      <c r="B10" s="20">
        <f>IF(B6=2,1-B5/2,IF(B6=1,1-B5,"Seiten eingeben! 1 oder 2!"))</f>
        <v>0.995</v>
      </c>
    </row>
    <row r="11" spans="1:5" ht="18.75">
      <c r="A11" s="21" t="s">
        <v>19</v>
      </c>
      <c r="B11" s="22">
        <f>NORMINV(B10,0,1)</f>
        <v>2.575831337758588</v>
      </c>
      <c r="D11" s="23" t="s">
        <v>83</v>
      </c>
      <c r="E11" s="24">
        <f>B4+(B11*F5)</f>
        <v>0.7557683843590748</v>
      </c>
    </row>
    <row r="12" spans="1:5" ht="15.75">
      <c r="A12" s="12" t="s">
        <v>84</v>
      </c>
      <c r="D12" s="25" t="s">
        <v>85</v>
      </c>
      <c r="E12" s="26">
        <f>B4-(B11*F5)</f>
        <v>0.6442316156409251</v>
      </c>
    </row>
    <row r="13" spans="1:2" ht="15.75">
      <c r="A13" t="s">
        <v>86</v>
      </c>
      <c r="B13" s="27">
        <f>(D4-B4)/F5</f>
        <v>2.309401076758505</v>
      </c>
    </row>
    <row r="15" spans="1:2" ht="12.75">
      <c r="A15" s="12" t="s">
        <v>15</v>
      </c>
      <c r="B15" s="12"/>
    </row>
    <row r="16" spans="1:2" ht="14.25">
      <c r="A16" s="12" t="s">
        <v>87</v>
      </c>
      <c r="B16" s="28" t="str">
        <f>IF(ABS(B13)&gt;ABS(B11),"Ja","Nein")</f>
        <v>Nein</v>
      </c>
    </row>
    <row r="17" spans="1:2" ht="12.75">
      <c r="A17" s="12" t="s">
        <v>16</v>
      </c>
      <c r="B17" s="28" t="str">
        <f>IF(ABS(B13)&gt;ABS(B11),"Hypothese verwerfen !","Hypothese NICHT verwerfen !")</f>
        <v>Hypothese NICHT verwerfen !</v>
      </c>
    </row>
    <row r="18" spans="1:6" ht="12.75">
      <c r="A18" s="29"/>
      <c r="B18" s="30"/>
      <c r="C18" s="31"/>
      <c r="D18" s="31"/>
      <c r="E18" s="31"/>
      <c r="F18" s="31"/>
    </row>
    <row r="20" ht="15.75">
      <c r="A20" s="129" t="s">
        <v>80</v>
      </c>
    </row>
    <row r="21" ht="12.75">
      <c r="A21" t="s">
        <v>88</v>
      </c>
    </row>
    <row r="22" ht="12.75">
      <c r="A22" t="s">
        <v>75</v>
      </c>
    </row>
    <row r="23" spans="1:6" ht="15.75">
      <c r="A23" s="12" t="s">
        <v>89</v>
      </c>
      <c r="C23">
        <f>D4</f>
        <v>0.75</v>
      </c>
      <c r="D23" s="130" t="s">
        <v>77</v>
      </c>
      <c r="E23" s="127">
        <f>B11</f>
        <v>2.575831337758588</v>
      </c>
      <c r="F23" s="131">
        <f>F5</f>
        <v>0.021650635094610966</v>
      </c>
    </row>
    <row r="24" spans="2:5" ht="12.75">
      <c r="B24" s="12" t="s">
        <v>76</v>
      </c>
      <c r="C24" s="12">
        <f>C23-(E23*F23)</f>
        <v>0.6942316156409252</v>
      </c>
      <c r="E24" s="12"/>
    </row>
    <row r="25" ht="15.75">
      <c r="A25" s="12" t="s">
        <v>90</v>
      </c>
    </row>
    <row r="26" spans="2:3" ht="12.75">
      <c r="B26" t="s">
        <v>76</v>
      </c>
      <c r="C26" s="12">
        <f>C23+E23*F23</f>
        <v>0.8057683843590748</v>
      </c>
    </row>
    <row r="28" spans="1:6" ht="12.75">
      <c r="A28" s="40"/>
      <c r="B28" s="40"/>
      <c r="C28" s="40"/>
      <c r="D28" s="40"/>
      <c r="E28" s="40"/>
      <c r="F28" s="40"/>
    </row>
    <row r="29" spans="1:6" ht="12.75">
      <c r="A29" s="40"/>
      <c r="B29" s="40"/>
      <c r="C29" s="40"/>
      <c r="D29" s="40"/>
      <c r="E29" s="40"/>
      <c r="F29" s="40"/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2:M25"/>
  <sheetViews>
    <sheetView workbookViewId="0" topLeftCell="A1">
      <selection activeCell="A1" sqref="A1"/>
    </sheetView>
  </sheetViews>
  <sheetFormatPr defaultColWidth="11.421875" defaultRowHeight="12.75"/>
  <cols>
    <col min="1" max="22" width="3.00390625" style="0" customWidth="1"/>
  </cols>
  <sheetData>
    <row r="2" ht="12.75">
      <c r="C2" s="142"/>
    </row>
    <row r="3" ht="12.75">
      <c r="C3" s="142"/>
    </row>
    <row r="4" ht="12.75">
      <c r="C4" s="142"/>
    </row>
    <row r="5" ht="12.75">
      <c r="C5" s="142"/>
    </row>
    <row r="6" ht="12.75">
      <c r="C6" s="142"/>
    </row>
    <row r="7" ht="12.75">
      <c r="C7" s="142"/>
    </row>
    <row r="8" ht="12.75">
      <c r="C8" s="142"/>
    </row>
    <row r="9" ht="12.75">
      <c r="C9" s="142"/>
    </row>
    <row r="10" ht="12.75">
      <c r="C10" s="142"/>
    </row>
    <row r="11" ht="12.75">
      <c r="C11" s="142"/>
    </row>
    <row r="12" spans="3:13" ht="12.75">
      <c r="C12" s="143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5" ht="12.75">
      <c r="C15" s="142"/>
    </row>
    <row r="16" ht="12.75">
      <c r="C16" s="142"/>
    </row>
    <row r="17" ht="12.75">
      <c r="C17" s="142"/>
    </row>
    <row r="18" ht="12.75">
      <c r="C18" s="142"/>
    </row>
    <row r="19" ht="12.75">
      <c r="C19" s="142"/>
    </row>
    <row r="20" ht="12.75">
      <c r="C20" s="142"/>
    </row>
    <row r="21" ht="12.75">
      <c r="C21" s="142"/>
    </row>
    <row r="22" ht="12.75">
      <c r="C22" s="142"/>
    </row>
    <row r="23" ht="12.75">
      <c r="C23" s="142"/>
    </row>
    <row r="24" ht="12.75">
      <c r="C24" s="142"/>
    </row>
    <row r="25" spans="3:13" ht="12.75">
      <c r="C25" s="143"/>
      <c r="D25" s="31"/>
      <c r="E25" s="31"/>
      <c r="F25" s="31"/>
      <c r="G25" s="31"/>
      <c r="H25" s="31"/>
      <c r="I25" s="31"/>
      <c r="J25" s="31"/>
      <c r="K25" s="31"/>
      <c r="L25" s="31"/>
      <c r="M25" s="3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 - VWL &amp;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Rechnungen zur Klausur</dc:title>
  <dc:subject/>
  <dc:creator>Peter Schmidt</dc:creator>
  <cp:keywords/>
  <dc:description/>
  <cp:lastModifiedBy>Peter Schmidt</cp:lastModifiedBy>
  <cp:lastPrinted>2003-07-10T16:07:04Z</cp:lastPrinted>
  <dcterms:created xsi:type="dcterms:W3CDTF">2000-12-07T16:22:16Z</dcterms:created>
  <dcterms:modified xsi:type="dcterms:W3CDTF">2003-07-10T20:30:27Z</dcterms:modified>
  <cp:category/>
  <cp:version/>
  <cp:contentType/>
  <cp:contentStatus/>
</cp:coreProperties>
</file>