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31" activeTab="2"/>
  </bookViews>
  <sheets>
    <sheet name="Tabelle1" sheetId="1" r:id="rId1"/>
    <sheet name="3" sheetId="2" r:id="rId2"/>
    <sheet name="Monopoly and Welfare" sheetId="3" r:id="rId3"/>
  </sheets>
  <externalReferences>
    <externalReference r:id="rId6"/>
  </externalReferences>
  <definedNames>
    <definedName name="FC">'Monopoly and Welfare'!$B$5</definedName>
    <definedName name="MC">'Monopoly and Welfare'!$G$5</definedName>
    <definedName name="p" localSheetId="2">#REF!</definedName>
    <definedName name="p">'[1]GrenzProd u FaktorNF'!$E$1</definedName>
    <definedName name="Pa">'Monopoly and Welfare'!$B$4</definedName>
    <definedName name="PAFa">'Monopoly and Welfare'!$B$4</definedName>
    <definedName name="Pb">'Monopoly and Welfare'!$C$4</definedName>
    <definedName name="q">'Monopoly and Welfare'!$A$10:$A$12</definedName>
    <definedName name="VC">'Monopoly and Welfare'!$C$5</definedName>
  </definedNames>
  <calcPr fullCalcOnLoad="1"/>
</workbook>
</file>

<file path=xl/sharedStrings.xml><?xml version="1.0" encoding="utf-8"?>
<sst xmlns="http://schemas.openxmlformats.org/spreadsheetml/2006/main" count="71" uniqueCount="55">
  <si>
    <t>demand</t>
  </si>
  <si>
    <t>supply</t>
  </si>
  <si>
    <t>price</t>
  </si>
  <si>
    <t>task 3</t>
  </si>
  <si>
    <t>CS =</t>
  </si>
  <si>
    <t xml:space="preserve">Welfare = </t>
  </si>
  <si>
    <t xml:space="preserve"> in equilibrium</t>
  </si>
  <si>
    <t xml:space="preserve">  ( =((10-3,6)*12800)/2 )</t>
  </si>
  <si>
    <t xml:space="preserve">  ( =2000*3,6 + (10800*3,6)/2 )</t>
  </si>
  <si>
    <t>Welfare losses   (easier to compute than first CS and esp. PS and than the difference</t>
  </si>
  <si>
    <t>PS=</t>
  </si>
  <si>
    <t>WL (PS) =</t>
  </si>
  <si>
    <t>WL (CS) =</t>
  </si>
  <si>
    <t xml:space="preserve">  ( = 2,4 * 4800 / 2)</t>
  </si>
  <si>
    <t xml:space="preserve">Welf.Loss = </t>
  </si>
  <si>
    <t>Equilibrium:</t>
  </si>
  <si>
    <t xml:space="preserve">Fixed Price: </t>
  </si>
  <si>
    <t xml:space="preserve">  ( = 1,6 * 4800 / 2 )</t>
  </si>
  <si>
    <t xml:space="preserve">  ( =(4*8000)/2 )</t>
  </si>
  <si>
    <t xml:space="preserve">  ( = 4 * 8000 + 2 * 2000 + (2*6000)/2 )</t>
  </si>
  <si>
    <t xml:space="preserve"> with fixed price</t>
  </si>
  <si>
    <t>Welfare eq.</t>
  </si>
  <si>
    <t xml:space="preserve"> - welf. fixed p</t>
  </si>
  <si>
    <t xml:space="preserve">Alternative (quicker) way to calculate the WL: </t>
  </si>
  <si>
    <t>q</t>
  </si>
  <si>
    <t>MR</t>
  </si>
  <si>
    <t>Elastic Pizzeria</t>
  </si>
  <si>
    <t>p</t>
  </si>
  <si>
    <t>FC</t>
  </si>
  <si>
    <t>VC</t>
  </si>
  <si>
    <t>TC</t>
  </si>
  <si>
    <t>TR = q * p</t>
  </si>
  <si>
    <t>PROFIT = TR - TC</t>
  </si>
  <si>
    <t>Monopoly and Welfare</t>
  </si>
  <si>
    <t>p = AR</t>
  </si>
  <si>
    <t>MC</t>
  </si>
  <si>
    <t>Monopoly</t>
  </si>
  <si>
    <t xml:space="preserve">TR = </t>
  </si>
  <si>
    <t>MC (= S)</t>
  </si>
  <si>
    <t>qM</t>
  </si>
  <si>
    <t>pM</t>
  </si>
  <si>
    <t xml:space="preserve">TC = </t>
  </si>
  <si>
    <t xml:space="preserve">ProfitM = </t>
  </si>
  <si>
    <t>Perfect Competition</t>
  </si>
  <si>
    <t>q*</t>
  </si>
  <si>
    <t>p*</t>
  </si>
  <si>
    <t xml:space="preserve">Profit * = </t>
  </si>
  <si>
    <t>Welfare</t>
  </si>
  <si>
    <t>CS</t>
  </si>
  <si>
    <t>PS (rectangle)</t>
  </si>
  <si>
    <t>PS (triangle)</t>
  </si>
  <si>
    <t>Sum</t>
  </si>
  <si>
    <t>Welfare Loss</t>
  </si>
  <si>
    <t>Computation of the results above</t>
  </si>
  <si>
    <r>
      <t xml:space="preserve">Templates for Calculation (only enter the green shaded cells - </t>
    </r>
    <r>
      <rPr>
        <sz val="8"/>
        <color indexed="12"/>
        <rFont val="Arial"/>
        <family val="2"/>
      </rPr>
      <t>the other formula (blue / red) are adjusted automatically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</si>
</sst>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##0.000"/>
    <numFmt numFmtId="182" formatCode="#,##0.0000"/>
    <numFmt numFmtId="183" formatCode="#,##0.0\ &quot;€&quot;;\-#,##0.0\ &quot;€&quot;"/>
    <numFmt numFmtId="184" formatCode="#,##0.00\ &quot;€&quot;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33">
    <font>
      <sz val="10"/>
      <name val="Arial"/>
      <family val="0"/>
    </font>
    <font>
      <sz val="11.5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.5"/>
      <name val="Arial"/>
      <family val="2"/>
    </font>
    <font>
      <sz val="8"/>
      <name val="Arial"/>
      <family val="0"/>
    </font>
    <font>
      <sz val="6"/>
      <name val="Arial"/>
      <family val="0"/>
    </font>
    <font>
      <sz val="11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sz val="16"/>
      <color indexed="12"/>
      <name val="Times New Roman"/>
      <family val="0"/>
    </font>
    <font>
      <b/>
      <sz val="14"/>
      <name val="Arial"/>
      <family val="2"/>
    </font>
    <font>
      <b/>
      <sz val="10"/>
      <color indexed="10"/>
      <name val="Arial"/>
      <family val="0"/>
    </font>
    <font>
      <sz val="10"/>
      <color indexed="8"/>
      <name val="Arial"/>
      <family val="2"/>
    </font>
    <font>
      <sz val="8"/>
      <color indexed="12"/>
      <name val="Arial"/>
      <family val="2"/>
    </font>
    <font>
      <i/>
      <sz val="8"/>
      <color indexed="23"/>
      <name val="Arial"/>
      <family val="2"/>
    </font>
    <font>
      <i/>
      <sz val="6"/>
      <color indexed="23"/>
      <name val="Arial"/>
      <family val="2"/>
    </font>
    <font>
      <i/>
      <sz val="6"/>
      <color indexed="12"/>
      <name val="Arial"/>
      <family val="2"/>
    </font>
    <font>
      <sz val="10"/>
      <color indexed="12"/>
      <name val="Arial"/>
      <family val="0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3.75"/>
      <color indexed="10"/>
      <name val="Arial"/>
      <family val="2"/>
    </font>
    <font>
      <b/>
      <sz val="13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180" fontId="14" fillId="0" borderId="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16" fillId="0" borderId="0" xfId="0" applyFont="1" applyAlignment="1">
      <alignment/>
    </xf>
    <xf numFmtId="0" fontId="16" fillId="4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4" fontId="19" fillId="0" borderId="0" xfId="0" applyNumberFormat="1" applyFont="1" applyAlignment="1">
      <alignment/>
    </xf>
    <xf numFmtId="0" fontId="0" fillId="3" borderId="1" xfId="0" applyFill="1" applyBorder="1" applyAlignment="1">
      <alignment horizontal="right"/>
    </xf>
    <xf numFmtId="0" fontId="10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13" fillId="3" borderId="2" xfId="0" applyNumberFormat="1" applyFont="1" applyFill="1" applyBorder="1" applyAlignment="1">
      <alignment horizontal="center"/>
    </xf>
    <xf numFmtId="184" fontId="2" fillId="3" borderId="2" xfId="2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right"/>
    </xf>
    <xf numFmtId="4" fontId="13" fillId="0" borderId="3" xfId="0" applyNumberFormat="1" applyFont="1" applyBorder="1" applyAlignment="1">
      <alignment horizontal="right"/>
    </xf>
    <xf numFmtId="0" fontId="20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23" fillId="0" borderId="0" xfId="0" applyNumberFormat="1" applyFont="1" applyAlignment="1">
      <alignment/>
    </xf>
    <xf numFmtId="0" fontId="21" fillId="3" borderId="2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2" fontId="24" fillId="3" borderId="2" xfId="0" applyNumberFormat="1" applyFont="1" applyFill="1" applyBorder="1" applyAlignment="1">
      <alignment horizontal="center"/>
    </xf>
    <xf numFmtId="0" fontId="24" fillId="0" borderId="3" xfId="0" applyFont="1" applyBorder="1" applyAlignment="1">
      <alignment horizontal="right"/>
    </xf>
    <xf numFmtId="4" fontId="24" fillId="0" borderId="3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10" fillId="3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7" fontId="19" fillId="0" borderId="0" xfId="20" applyNumberFormat="1" applyFont="1" applyAlignment="1">
      <alignment/>
    </xf>
    <xf numFmtId="7" fontId="26" fillId="0" borderId="0" xfId="20" applyNumberFormat="1" applyFont="1" applyAlignment="1">
      <alignment/>
    </xf>
    <xf numFmtId="184" fontId="10" fillId="0" borderId="0" xfId="0" applyNumberFormat="1" applyFont="1" applyAlignment="1">
      <alignment/>
    </xf>
    <xf numFmtId="0" fontId="27" fillId="0" borderId="0" xfId="0" applyFont="1" applyAlignment="1">
      <alignment/>
    </xf>
    <xf numFmtId="7" fontId="28" fillId="0" borderId="0" xfId="20" applyNumberFormat="1" applyFont="1" applyAlignment="1">
      <alignment/>
    </xf>
    <xf numFmtId="0" fontId="13" fillId="0" borderId="0" xfId="0" applyFont="1" applyAlignment="1">
      <alignment/>
    </xf>
    <xf numFmtId="184" fontId="13" fillId="3" borderId="0" xfId="0" applyNumberFormat="1" applyFont="1" applyFill="1" applyAlignment="1">
      <alignment/>
    </xf>
    <xf numFmtId="0" fontId="13" fillId="0" borderId="3" xfId="0" applyFont="1" applyBorder="1" applyAlignment="1">
      <alignment/>
    </xf>
    <xf numFmtId="184" fontId="13" fillId="0" borderId="3" xfId="0" applyNumberFormat="1" applyFont="1" applyBorder="1" applyAlignment="1">
      <alignment/>
    </xf>
    <xf numFmtId="0" fontId="26" fillId="0" borderId="0" xfId="0" applyFont="1" applyAlignment="1">
      <alignment horizontal="right"/>
    </xf>
    <xf numFmtId="184" fontId="26" fillId="0" borderId="0" xfId="0" applyNumberFormat="1" applyFont="1" applyAlignment="1">
      <alignment/>
    </xf>
    <xf numFmtId="184" fontId="26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184" fontId="29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3!$D$1</c:f>
              <c:strCache>
                <c:ptCount val="1"/>
                <c:pt idx="0">
                  <c:v>supply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3!$D$2:$D$4</c:f>
              <c:numCache/>
            </c:numRef>
          </c:xVal>
          <c:yVal>
            <c:numRef>
              <c:f>3!$B$2:$B$4</c:f>
              <c:numCache/>
            </c:numRef>
          </c:yVal>
          <c:smooth val="0"/>
        </c:ser>
        <c:ser>
          <c:idx val="1"/>
          <c:order val="1"/>
          <c:tx>
            <c:strRef>
              <c:f>3!$C$1</c:f>
              <c:strCache>
                <c:ptCount val="1"/>
                <c:pt idx="0">
                  <c:v>demand</c:v>
                </c:pt>
              </c:strCache>
            </c:strRef>
          </c:tx>
          <c:spPr>
            <a:ln w="12700">
              <a:solidFill>
                <a:srgbClr val="3333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3!$C$2:$C$4</c:f>
              <c:numCache/>
            </c:numRef>
          </c:xVal>
          <c:yVal>
            <c:numRef>
              <c:f>3!$B$2:$B$4</c:f>
              <c:numCache/>
            </c:numRef>
          </c:yVal>
          <c:smooth val="0"/>
        </c:ser>
        <c:axId val="62069151"/>
        <c:axId val="21751448"/>
      </c:scatterChart>
      <c:valAx>
        <c:axId val="6206915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crossAx val="21751448"/>
        <c:crosses val="autoZero"/>
        <c:crossBetween val="midCat"/>
        <c:dispUnits/>
      </c:valAx>
      <c:valAx>
        <c:axId val="21751448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0691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5"/>
          <c:y val="0.4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3!$D$1</c:f>
              <c:strCache>
                <c:ptCount val="1"/>
                <c:pt idx="0">
                  <c:v>supply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3!$D$2:$D$4</c:f>
              <c:numCache/>
            </c:numRef>
          </c:xVal>
          <c:yVal>
            <c:numRef>
              <c:f>3!$B$2:$B$4</c:f>
              <c:numCache/>
            </c:numRef>
          </c:yVal>
          <c:smooth val="0"/>
        </c:ser>
        <c:ser>
          <c:idx val="1"/>
          <c:order val="1"/>
          <c:tx>
            <c:strRef>
              <c:f>3!$C$1</c:f>
              <c:strCache>
                <c:ptCount val="1"/>
                <c:pt idx="0">
                  <c:v>demand</c:v>
                </c:pt>
              </c:strCache>
            </c:strRef>
          </c:tx>
          <c:spPr>
            <a:ln w="12700">
              <a:solidFill>
                <a:srgbClr val="3333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3!$C$2:$C$4</c:f>
              <c:numCache/>
            </c:numRef>
          </c:xVal>
          <c:yVal>
            <c:numRef>
              <c:f>3!$B$2:$B$4</c:f>
              <c:numCache/>
            </c:numRef>
          </c:yVal>
          <c:smooth val="0"/>
        </c:ser>
        <c:axId val="61545305"/>
        <c:axId val="17036834"/>
      </c:scatterChart>
      <c:valAx>
        <c:axId val="6154530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crossAx val="17036834"/>
        <c:crosses val="autoZero"/>
        <c:crossBetween val="midCat"/>
        <c:dispUnits/>
      </c:valAx>
      <c:valAx>
        <c:axId val="17036834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453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5"/>
          <c:y val="0.4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Monopoly: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prices
and Welfare</a:t>
            </a:r>
          </a:p>
        </c:rich>
      </c:tx>
      <c:layout>
        <c:manualLayout>
          <c:xMode val="factor"/>
          <c:yMode val="factor"/>
          <c:x val="0.103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'Monopoly and Welfare'!$B$9</c:f>
              <c:strCache>
                <c:ptCount val="1"/>
                <c:pt idx="0">
                  <c:v>p = 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'Monopoly and Welfare'!$A$10:$A$12</c:f>
              <c:numCache/>
            </c:numRef>
          </c:xVal>
          <c:yVal>
            <c:numRef>
              <c:f>'Monopoly and Welfare'!$B$10:$B$12</c:f>
              <c:numCache/>
            </c:numRef>
          </c:yVal>
          <c:smooth val="0"/>
        </c:ser>
        <c:ser>
          <c:idx val="1"/>
          <c:order val="1"/>
          <c:tx>
            <c:strRef>
              <c:f>'Monopoly and Welfare'!$C$9</c:f>
              <c:strCache>
                <c:ptCount val="1"/>
                <c:pt idx="0">
                  <c:v>MR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'Monopoly and Welfare'!$A$10:$A$12</c:f>
              <c:numCache/>
            </c:numRef>
          </c:xVal>
          <c:yVal>
            <c:numRef>
              <c:f>'Monopoly and Welfare'!$C$10:$C$11</c:f>
              <c:numCache/>
            </c:numRef>
          </c:yVal>
          <c:smooth val="0"/>
        </c:ser>
        <c:ser>
          <c:idx val="2"/>
          <c:order val="2"/>
          <c:tx>
            <c:strRef>
              <c:f>'Monopoly and Welfare'!$D$9</c:f>
              <c:strCache>
                <c:ptCount val="1"/>
                <c:pt idx="0">
                  <c:v>MC (= 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'Monopoly and Welfare'!$A$10:$A$12</c:f>
              <c:numCache/>
            </c:numRef>
          </c:xVal>
          <c:yVal>
            <c:numRef>
              <c:f>'Monopoly and Welfare'!$D$10:$D$12</c:f>
              <c:numCache/>
            </c:numRef>
          </c:yVal>
          <c:smooth val="0"/>
        </c:ser>
        <c:axId val="19113779"/>
        <c:axId val="37806284"/>
      </c:scatterChart>
      <c:valAx>
        <c:axId val="19113779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7806284"/>
        <c:crosses val="autoZero"/>
        <c:crossBetween val="midCat"/>
        <c:dispUnits/>
      </c:valAx>
      <c:valAx>
        <c:axId val="37806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137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175"/>
          <c:y val="0.23625"/>
          <c:w val="0.38325"/>
          <c:h val="0.32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Perfect Competition:</a:t>
            </a:r>
            <a:r>
              <a:rPr lang="en-US" cap="none" sz="1375" b="1" i="0" u="none" baseline="0">
                <a:latin typeface="Arial"/>
                <a:ea typeface="Arial"/>
                <a:cs typeface="Arial"/>
              </a:rPr>
              <a:t> prices
and Welfare</a:t>
            </a:r>
          </a:p>
        </c:rich>
      </c:tx>
      <c:layout>
        <c:manualLayout>
          <c:xMode val="factor"/>
          <c:yMode val="factor"/>
          <c:x val="0.055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'Monopoly and Welfare'!$B$9</c:f>
              <c:strCache>
                <c:ptCount val="1"/>
                <c:pt idx="0">
                  <c:v>p = 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'Monopoly and Welfare'!$A$10:$A$12</c:f>
              <c:numCache/>
            </c:numRef>
          </c:xVal>
          <c:yVal>
            <c:numRef>
              <c:f>'Monopoly and Welfare'!$B$10:$B$12</c:f>
              <c:numCache/>
            </c:numRef>
          </c:yVal>
          <c:smooth val="0"/>
        </c:ser>
        <c:ser>
          <c:idx val="1"/>
          <c:order val="1"/>
          <c:tx>
            <c:strRef>
              <c:f>'Monopoly and Welfare'!$C$9</c:f>
              <c:strCache>
                <c:ptCount val="1"/>
                <c:pt idx="0">
                  <c:v>MR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'Monopoly and Welfare'!$A$10:$A$12</c:f>
              <c:numCache/>
            </c:numRef>
          </c:xVal>
          <c:yVal>
            <c:numRef>
              <c:f>'Monopoly and Welfare'!$C$10:$C$11</c:f>
              <c:numCache/>
            </c:numRef>
          </c:yVal>
          <c:smooth val="0"/>
        </c:ser>
        <c:ser>
          <c:idx val="2"/>
          <c:order val="2"/>
          <c:tx>
            <c:strRef>
              <c:f>'Monopoly and Welfare'!$D$9</c:f>
              <c:strCache>
                <c:ptCount val="1"/>
                <c:pt idx="0">
                  <c:v>MC (= 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'Monopoly and Welfare'!$A$10:$A$12</c:f>
              <c:numCache/>
            </c:numRef>
          </c:xVal>
          <c:yVal>
            <c:numRef>
              <c:f>'Monopoly and Welfare'!$D$10:$D$12</c:f>
              <c:numCache/>
            </c:numRef>
          </c:yVal>
          <c:smooth val="0"/>
        </c:ser>
        <c:axId val="4712237"/>
        <c:axId val="42410134"/>
      </c:scatterChart>
      <c:valAx>
        <c:axId val="47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10134"/>
        <c:crosses val="autoZero"/>
        <c:crossBetween val="midCat"/>
        <c:dispUnits/>
      </c:valAx>
      <c:valAx>
        <c:axId val="42410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2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025"/>
          <c:y val="0.191"/>
          <c:w val="0.3885"/>
          <c:h val="0.2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0.37775</cdr:x>
      <cdr:y>0.58575</cdr:y>
    </cdr:from>
    <cdr:to>
      <cdr:x>0.43775</cdr:x>
      <cdr:y>0.68175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790700" y="1562100"/>
          <a:ext cx="285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eq</a:t>
          </a:r>
        </a:p>
      </cdr:txBody>
    </cdr:sp>
  </cdr:relSizeAnchor>
  <cdr:relSizeAnchor xmlns:cdr="http://schemas.openxmlformats.org/drawingml/2006/chartDrawing">
    <cdr:from>
      <cdr:x>0.05375</cdr:x>
      <cdr:y>0.1175</cdr:y>
    </cdr:from>
    <cdr:to>
      <cdr:x>0.09575</cdr:x>
      <cdr:y>0.22075</cdr:y>
    </cdr:to>
    <cdr:sp>
      <cdr:nvSpPr>
        <cdr:cNvPr id="2" name="TextBox 3"/>
        <cdr:cNvSpPr txBox="1">
          <a:spLocks noChangeArrowheads="1"/>
        </cdr:cNvSpPr>
      </cdr:nvSpPr>
      <cdr:spPr>
        <a:xfrm>
          <a:off x="247650" y="314325"/>
          <a:ext cx="2000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0.05375</cdr:x>
      <cdr:y>0</cdr:y>
    </cdr:from>
    <cdr:to>
      <cdr:x>0.09375</cdr:x>
      <cdr:y>0.096</cdr:y>
    </cdr:to>
    <cdr:sp>
      <cdr:nvSpPr>
        <cdr:cNvPr id="3" name="TextBox 4"/>
        <cdr:cNvSpPr txBox="1">
          <a:spLocks noChangeArrowheads="1"/>
        </cdr:cNvSpPr>
      </cdr:nvSpPr>
      <cdr:spPr>
        <a:xfrm>
          <a:off x="247650" y="0"/>
          <a:ext cx="190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0.95925</cdr:x>
      <cdr:y>0.778</cdr:y>
    </cdr:from>
    <cdr:to>
      <cdr:x>0.99925</cdr:x>
      <cdr:y>0.874</cdr:y>
    </cdr:to>
    <cdr:sp>
      <cdr:nvSpPr>
        <cdr:cNvPr id="4" name="TextBox 5"/>
        <cdr:cNvSpPr txBox="1">
          <a:spLocks noChangeArrowheads="1"/>
        </cdr:cNvSpPr>
      </cdr:nvSpPr>
      <cdr:spPr>
        <a:xfrm>
          <a:off x="4562475" y="2076450"/>
          <a:ext cx="190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q</a:t>
          </a:r>
        </a:p>
      </cdr:txBody>
    </cdr:sp>
  </cdr:relSizeAnchor>
  <cdr:relSizeAnchor xmlns:cdr="http://schemas.openxmlformats.org/drawingml/2006/chartDrawing">
    <cdr:from>
      <cdr:x>0.06975</cdr:x>
      <cdr:y>0.87375</cdr:y>
    </cdr:from>
    <cdr:to>
      <cdr:x>0.11175</cdr:x>
      <cdr:y>0.96975</cdr:y>
    </cdr:to>
    <cdr:sp>
      <cdr:nvSpPr>
        <cdr:cNvPr id="5" name="TextBox 6"/>
        <cdr:cNvSpPr txBox="1">
          <a:spLocks noChangeArrowheads="1"/>
        </cdr:cNvSpPr>
      </cdr:nvSpPr>
      <cdr:spPr>
        <a:xfrm>
          <a:off x="323850" y="2333625"/>
          <a:ext cx="20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0.12875</cdr:x>
      <cdr:y>0.8735</cdr:y>
    </cdr:from>
    <cdr:to>
      <cdr:x>0.17075</cdr:x>
      <cdr:y>0.97675</cdr:y>
    </cdr:to>
    <cdr:sp>
      <cdr:nvSpPr>
        <cdr:cNvPr id="6" name="TextBox 7"/>
        <cdr:cNvSpPr txBox="1">
          <a:spLocks noChangeArrowheads="1"/>
        </cdr:cNvSpPr>
      </cdr:nvSpPr>
      <cdr:spPr>
        <a:xfrm>
          <a:off x="609600" y="2333625"/>
          <a:ext cx="2000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0.082</cdr:x>
      <cdr:y>0.58575</cdr:y>
    </cdr:from>
    <cdr:to>
      <cdr:x>0.126</cdr:x>
      <cdr:y>0.68175</cdr:y>
    </cdr:to>
    <cdr:sp>
      <cdr:nvSpPr>
        <cdr:cNvPr id="7" name="TextBox 2"/>
        <cdr:cNvSpPr txBox="1">
          <a:spLocks noChangeArrowheads="1"/>
        </cdr:cNvSpPr>
      </cdr:nvSpPr>
      <cdr:spPr>
        <a:xfrm>
          <a:off x="390525" y="1562100"/>
          <a:ext cx="209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0.37725</cdr:x>
      <cdr:y>0.58675</cdr:y>
    </cdr:from>
    <cdr:to>
      <cdr:x>0.43725</cdr:x>
      <cdr:y>0.68275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90700" y="1562100"/>
          <a:ext cx="285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eq</a:t>
          </a:r>
        </a:p>
      </cdr:txBody>
    </cdr:sp>
  </cdr:relSizeAnchor>
  <cdr:relSizeAnchor xmlns:cdr="http://schemas.openxmlformats.org/drawingml/2006/chartDrawing">
    <cdr:from>
      <cdr:x>0.05</cdr:x>
      <cdr:y>0.114</cdr:y>
    </cdr:from>
    <cdr:to>
      <cdr:x>0.092</cdr:x>
      <cdr:y>0.21725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" y="304800"/>
          <a:ext cx="2000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0.05</cdr:x>
      <cdr:y>0</cdr:y>
    </cdr:from>
    <cdr:to>
      <cdr:x>0.09</cdr:x>
      <cdr:y>0.096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0"/>
          <a:ext cx="190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0.9645</cdr:x>
      <cdr:y>0.781</cdr:y>
    </cdr:from>
    <cdr:to>
      <cdr:x>1</cdr:x>
      <cdr:y>0.877</cdr:y>
    </cdr:to>
    <cdr:sp>
      <cdr:nvSpPr>
        <cdr:cNvPr id="4" name="TextBox 4"/>
        <cdr:cNvSpPr txBox="1">
          <a:spLocks noChangeArrowheads="1"/>
        </cdr:cNvSpPr>
      </cdr:nvSpPr>
      <cdr:spPr>
        <a:xfrm>
          <a:off x="4591050" y="2085975"/>
          <a:ext cx="190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q</a:t>
          </a:r>
        </a:p>
      </cdr:txBody>
    </cdr:sp>
  </cdr:relSizeAnchor>
  <cdr:relSizeAnchor xmlns:cdr="http://schemas.openxmlformats.org/drawingml/2006/chartDrawing">
    <cdr:from>
      <cdr:x>0.065</cdr:x>
      <cdr:y>0.877</cdr:y>
    </cdr:from>
    <cdr:to>
      <cdr:x>0.107</cdr:x>
      <cdr:y>0.973</cdr:y>
    </cdr:to>
    <cdr:sp>
      <cdr:nvSpPr>
        <cdr:cNvPr id="5" name="TextBox 5"/>
        <cdr:cNvSpPr txBox="1">
          <a:spLocks noChangeArrowheads="1"/>
        </cdr:cNvSpPr>
      </cdr:nvSpPr>
      <cdr:spPr>
        <a:xfrm>
          <a:off x="304800" y="2343150"/>
          <a:ext cx="20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0.12475</cdr:x>
      <cdr:y>0.87675</cdr:y>
    </cdr:from>
    <cdr:to>
      <cdr:x>0.16675</cdr:x>
      <cdr:y>0.98</cdr:y>
    </cdr:to>
    <cdr:sp>
      <cdr:nvSpPr>
        <cdr:cNvPr id="6" name="TextBox 6"/>
        <cdr:cNvSpPr txBox="1">
          <a:spLocks noChangeArrowheads="1"/>
        </cdr:cNvSpPr>
      </cdr:nvSpPr>
      <cdr:spPr>
        <a:xfrm>
          <a:off x="590550" y="2343150"/>
          <a:ext cx="2000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0.0775</cdr:x>
      <cdr:y>0.58675</cdr:y>
    </cdr:from>
    <cdr:to>
      <cdr:x>0.1215</cdr:x>
      <cdr:y>0.68275</cdr:y>
    </cdr:to>
    <cdr:sp>
      <cdr:nvSpPr>
        <cdr:cNvPr id="7" name="TextBox 7"/>
        <cdr:cNvSpPr txBox="1">
          <a:spLocks noChangeArrowheads="1"/>
        </cdr:cNvSpPr>
      </cdr:nvSpPr>
      <cdr:spPr>
        <a:xfrm>
          <a:off x="361950" y="1562100"/>
          <a:ext cx="209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</xdr:row>
      <xdr:rowOff>0</xdr:rowOff>
    </xdr:from>
    <xdr:to>
      <xdr:col>6</xdr:col>
      <xdr:colOff>361950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52425" y="647700"/>
        <a:ext cx="4762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7</xdr:row>
      <xdr:rowOff>19050</xdr:rowOff>
    </xdr:from>
    <xdr:to>
      <xdr:col>2</xdr:col>
      <xdr:colOff>457200</xdr:colOff>
      <xdr:row>14</xdr:row>
      <xdr:rowOff>19050</xdr:rowOff>
    </xdr:to>
    <xdr:sp>
      <xdr:nvSpPr>
        <xdr:cNvPr id="2" name="Polygon 10"/>
        <xdr:cNvSpPr>
          <a:spLocks/>
        </xdr:cNvSpPr>
      </xdr:nvSpPr>
      <xdr:spPr>
        <a:xfrm>
          <a:off x="704850" y="1152525"/>
          <a:ext cx="1390650" cy="1133475"/>
        </a:xfrm>
        <a:custGeom>
          <a:pathLst>
            <a:path h="110" w="167">
              <a:moveTo>
                <a:pt x="0" y="0"/>
              </a:moveTo>
              <a:lnTo>
                <a:pt x="2" y="110"/>
              </a:lnTo>
              <a:lnTo>
                <a:pt x="167" y="110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14</xdr:row>
      <xdr:rowOff>19050</xdr:rowOff>
    </xdr:from>
    <xdr:to>
      <xdr:col>1</xdr:col>
      <xdr:colOff>152400</xdr:colOff>
      <xdr:row>18</xdr:row>
      <xdr:rowOff>9525</xdr:rowOff>
    </xdr:to>
    <xdr:sp>
      <xdr:nvSpPr>
        <xdr:cNvPr id="3" name="Rectangle 11"/>
        <xdr:cNvSpPr>
          <a:spLocks/>
        </xdr:cNvSpPr>
      </xdr:nvSpPr>
      <xdr:spPr>
        <a:xfrm>
          <a:off x="714375" y="2286000"/>
          <a:ext cx="314325" cy="638175"/>
        </a:xfrm>
        <a:prstGeom prst="rect">
          <a:avLst/>
        </a:prstGeom>
        <a:solidFill>
          <a:srgbClr val="0000FF">
            <a:alpha val="25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14</xdr:row>
      <xdr:rowOff>19050</xdr:rowOff>
    </xdr:from>
    <xdr:to>
      <xdr:col>2</xdr:col>
      <xdr:colOff>657225</xdr:colOff>
      <xdr:row>18</xdr:row>
      <xdr:rowOff>19050</xdr:rowOff>
    </xdr:to>
    <xdr:sp>
      <xdr:nvSpPr>
        <xdr:cNvPr id="4" name="AutoShape 12"/>
        <xdr:cNvSpPr>
          <a:spLocks/>
        </xdr:cNvSpPr>
      </xdr:nvSpPr>
      <xdr:spPr>
        <a:xfrm rot="5400000">
          <a:off x="1028700" y="2286000"/>
          <a:ext cx="1266825" cy="647700"/>
        </a:xfrm>
        <a:prstGeom prst="rtTriangle">
          <a:avLst/>
        </a:prstGeom>
        <a:solidFill>
          <a:srgbClr val="33CCCC">
            <a:alpha val="25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19050</xdr:rowOff>
    </xdr:from>
    <xdr:to>
      <xdr:col>13</xdr:col>
      <xdr:colOff>238125</xdr:colOff>
      <xdr:row>20</xdr:row>
      <xdr:rowOff>104775</xdr:rowOff>
    </xdr:to>
    <xdr:graphicFrame>
      <xdr:nvGraphicFramePr>
        <xdr:cNvPr id="5" name="Chart 17"/>
        <xdr:cNvGraphicFramePr/>
      </xdr:nvGraphicFramePr>
      <xdr:xfrm>
        <a:off x="5562600" y="666750"/>
        <a:ext cx="47625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400050</xdr:colOff>
      <xdr:row>7</xdr:row>
      <xdr:rowOff>38100</xdr:rowOff>
    </xdr:from>
    <xdr:to>
      <xdr:col>9</xdr:col>
      <xdr:colOff>266700</xdr:colOff>
      <xdr:row>14</xdr:row>
      <xdr:rowOff>38100</xdr:rowOff>
    </xdr:to>
    <xdr:sp>
      <xdr:nvSpPr>
        <xdr:cNvPr id="6" name="Polygon 18"/>
        <xdr:cNvSpPr>
          <a:spLocks/>
        </xdr:cNvSpPr>
      </xdr:nvSpPr>
      <xdr:spPr>
        <a:xfrm>
          <a:off x="5915025" y="1171575"/>
          <a:ext cx="1390650" cy="1133475"/>
        </a:xfrm>
        <a:custGeom>
          <a:pathLst>
            <a:path h="110" w="167">
              <a:moveTo>
                <a:pt x="0" y="0"/>
              </a:moveTo>
              <a:lnTo>
                <a:pt x="2" y="110"/>
              </a:lnTo>
              <a:lnTo>
                <a:pt x="167" y="110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11</xdr:row>
      <xdr:rowOff>123825</xdr:rowOff>
    </xdr:from>
    <xdr:to>
      <xdr:col>7</xdr:col>
      <xdr:colOff>723900</xdr:colOff>
      <xdr:row>18</xdr:row>
      <xdr:rowOff>28575</xdr:rowOff>
    </xdr:to>
    <xdr:sp>
      <xdr:nvSpPr>
        <xdr:cNvPr id="7" name="Rectangle 19"/>
        <xdr:cNvSpPr>
          <a:spLocks/>
        </xdr:cNvSpPr>
      </xdr:nvSpPr>
      <xdr:spPr>
        <a:xfrm>
          <a:off x="5924550" y="1905000"/>
          <a:ext cx="314325" cy="1038225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16</xdr:row>
      <xdr:rowOff>0</xdr:rowOff>
    </xdr:from>
    <xdr:to>
      <xdr:col>8</xdr:col>
      <xdr:colOff>485775</xdr:colOff>
      <xdr:row>18</xdr:row>
      <xdr:rowOff>28575</xdr:rowOff>
    </xdr:to>
    <xdr:sp>
      <xdr:nvSpPr>
        <xdr:cNvPr id="8" name="AutoShape 20"/>
        <xdr:cNvSpPr>
          <a:spLocks/>
        </xdr:cNvSpPr>
      </xdr:nvSpPr>
      <xdr:spPr>
        <a:xfrm rot="5400000">
          <a:off x="6229350" y="2590800"/>
          <a:ext cx="533400" cy="352425"/>
        </a:xfrm>
        <a:prstGeom prst="rtTriangle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11</xdr:row>
      <xdr:rowOff>104775</xdr:rowOff>
    </xdr:from>
    <xdr:to>
      <xdr:col>9</xdr:col>
      <xdr:colOff>247650</xdr:colOff>
      <xdr:row>16</xdr:row>
      <xdr:rowOff>19050</xdr:rowOff>
    </xdr:to>
    <xdr:sp>
      <xdr:nvSpPr>
        <xdr:cNvPr id="9" name="AutoShape 21"/>
        <xdr:cNvSpPr>
          <a:spLocks/>
        </xdr:cNvSpPr>
      </xdr:nvSpPr>
      <xdr:spPr>
        <a:xfrm rot="5400000">
          <a:off x="6819900" y="1885950"/>
          <a:ext cx="466725" cy="723900"/>
        </a:xfrm>
        <a:prstGeom prst="triangle">
          <a:avLst>
            <a:gd name="adj" fmla="val 9208"/>
          </a:avLst>
        </a:prstGeom>
        <a:pattFill prst="wdUpDiag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11</xdr:row>
      <xdr:rowOff>133350</xdr:rowOff>
    </xdr:from>
    <xdr:to>
      <xdr:col>8</xdr:col>
      <xdr:colOff>523875</xdr:colOff>
      <xdr:row>16</xdr:row>
      <xdr:rowOff>9525</xdr:rowOff>
    </xdr:to>
    <xdr:sp>
      <xdr:nvSpPr>
        <xdr:cNvPr id="10" name="Rectangle 23"/>
        <xdr:cNvSpPr>
          <a:spLocks/>
        </xdr:cNvSpPr>
      </xdr:nvSpPr>
      <xdr:spPr>
        <a:xfrm>
          <a:off x="6229350" y="1914525"/>
          <a:ext cx="571500" cy="685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0</xdr:row>
      <xdr:rowOff>57150</xdr:rowOff>
    </xdr:from>
    <xdr:to>
      <xdr:col>4</xdr:col>
      <xdr:colOff>180975</xdr:colOff>
      <xdr:row>3</xdr:row>
      <xdr:rowOff>123825</xdr:rowOff>
    </xdr:to>
    <xdr:sp>
      <xdr:nvSpPr>
        <xdr:cNvPr id="11" name="Line 24"/>
        <xdr:cNvSpPr>
          <a:spLocks/>
        </xdr:cNvSpPr>
      </xdr:nvSpPr>
      <xdr:spPr>
        <a:xfrm>
          <a:off x="1504950" y="57150"/>
          <a:ext cx="18383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161925</xdr:rowOff>
    </xdr:from>
    <xdr:to>
      <xdr:col>3</xdr:col>
      <xdr:colOff>895350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285750" y="2085975"/>
        <a:ext cx="3267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17</xdr:row>
      <xdr:rowOff>114300</xdr:rowOff>
    </xdr:from>
    <xdr:to>
      <xdr:col>1</xdr:col>
      <xdr:colOff>847725</xdr:colOff>
      <xdr:row>23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676275" y="2705100"/>
          <a:ext cx="933450" cy="866775"/>
        </a:xfrm>
        <a:prstGeom prst="rtTriangle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23</xdr:row>
      <xdr:rowOff>19050</xdr:rowOff>
    </xdr:from>
    <xdr:to>
      <xdr:col>1</xdr:col>
      <xdr:colOff>838200</xdr:colOff>
      <xdr:row>28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676275" y="3581400"/>
          <a:ext cx="923925" cy="819150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28</xdr:row>
      <xdr:rowOff>38100</xdr:rowOff>
    </xdr:from>
    <xdr:to>
      <xdr:col>1</xdr:col>
      <xdr:colOff>838200</xdr:colOff>
      <xdr:row>30</xdr:row>
      <xdr:rowOff>114300</xdr:rowOff>
    </xdr:to>
    <xdr:sp>
      <xdr:nvSpPr>
        <xdr:cNvPr id="4" name="AutoShape 5"/>
        <xdr:cNvSpPr>
          <a:spLocks/>
        </xdr:cNvSpPr>
      </xdr:nvSpPr>
      <xdr:spPr>
        <a:xfrm rot="5400000">
          <a:off x="676275" y="4410075"/>
          <a:ext cx="923925" cy="400050"/>
        </a:xfrm>
        <a:prstGeom prst="rtTriangle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14</xdr:row>
      <xdr:rowOff>0</xdr:rowOff>
    </xdr:from>
    <xdr:to>
      <xdr:col>8</xdr:col>
      <xdr:colOff>723900</xdr:colOff>
      <xdr:row>32</xdr:row>
      <xdr:rowOff>104775</xdr:rowOff>
    </xdr:to>
    <xdr:graphicFrame>
      <xdr:nvGraphicFramePr>
        <xdr:cNvPr id="5" name="Chart 6"/>
        <xdr:cNvGraphicFramePr/>
      </xdr:nvGraphicFramePr>
      <xdr:xfrm>
        <a:off x="3952875" y="2095500"/>
        <a:ext cx="32480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438150</xdr:colOff>
      <xdr:row>17</xdr:row>
      <xdr:rowOff>114300</xdr:rowOff>
    </xdr:from>
    <xdr:to>
      <xdr:col>7</xdr:col>
      <xdr:colOff>352425</xdr:colOff>
      <xdr:row>27</xdr:row>
      <xdr:rowOff>104775</xdr:rowOff>
    </xdr:to>
    <xdr:sp>
      <xdr:nvSpPr>
        <xdr:cNvPr id="6" name="AutoShape 7"/>
        <xdr:cNvSpPr>
          <a:spLocks/>
        </xdr:cNvSpPr>
      </xdr:nvSpPr>
      <xdr:spPr>
        <a:xfrm>
          <a:off x="4352925" y="2705100"/>
          <a:ext cx="1714500" cy="1609725"/>
        </a:xfrm>
        <a:prstGeom prst="rtTriangle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27</xdr:row>
      <xdr:rowOff>104775</xdr:rowOff>
    </xdr:from>
    <xdr:to>
      <xdr:col>7</xdr:col>
      <xdr:colOff>409575</xdr:colOff>
      <xdr:row>30</xdr:row>
      <xdr:rowOff>114300</xdr:rowOff>
    </xdr:to>
    <xdr:sp>
      <xdr:nvSpPr>
        <xdr:cNvPr id="7" name="AutoShape 8"/>
        <xdr:cNvSpPr>
          <a:spLocks/>
        </xdr:cNvSpPr>
      </xdr:nvSpPr>
      <xdr:spPr>
        <a:xfrm rot="5400000">
          <a:off x="4343400" y="4314825"/>
          <a:ext cx="1781175" cy="495300"/>
        </a:xfrm>
        <a:prstGeom prst="rtTriangle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ausuV1mikroSoSe05_L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opol"/>
      <sheetName val="GrenzProd u FaktorNF"/>
    </sheetNames>
    <sheetDataSet>
      <sheetData sheetId="1">
        <row r="1">
          <cell r="E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zoomScale="130" zoomScaleNormal="130" workbookViewId="0" topLeftCell="A1">
      <selection activeCell="A7" sqref="A7"/>
    </sheetView>
  </sheetViews>
  <sheetFormatPr defaultColWidth="11.421875" defaultRowHeight="12.75"/>
  <cols>
    <col min="4" max="6" width="11.421875" style="10" customWidth="1"/>
  </cols>
  <sheetData>
    <row r="1" ht="18">
      <c r="A1" s="9" t="s">
        <v>26</v>
      </c>
    </row>
    <row r="3" spans="1:7" ht="12.75">
      <c r="A3" t="s">
        <v>24</v>
      </c>
      <c r="B3" t="s">
        <v>27</v>
      </c>
      <c r="C3" s="1" t="s">
        <v>31</v>
      </c>
      <c r="D3" s="10" t="s">
        <v>28</v>
      </c>
      <c r="E3" s="10" t="s">
        <v>29</v>
      </c>
      <c r="F3" s="11" t="s">
        <v>30</v>
      </c>
      <c r="G3" s="1" t="s">
        <v>32</v>
      </c>
    </row>
    <row r="4" spans="1:7" ht="12.75">
      <c r="A4">
        <v>6000</v>
      </c>
      <c r="B4" s="12">
        <v>5</v>
      </c>
      <c r="C4">
        <f>A4*B4</f>
        <v>30000</v>
      </c>
      <c r="D4" s="10">
        <v>5000</v>
      </c>
      <c r="E4" s="10">
        <f>2*A4</f>
        <v>12000</v>
      </c>
      <c r="F4" s="10">
        <f>D4+E4</f>
        <v>17000</v>
      </c>
      <c r="G4" s="1">
        <f>C4-F4</f>
        <v>13000</v>
      </c>
    </row>
    <row r="5" spans="1:7" ht="12.75">
      <c r="A5">
        <v>6300</v>
      </c>
      <c r="B5" s="12">
        <v>4.8</v>
      </c>
      <c r="C5" s="13">
        <f>A5*B5</f>
        <v>30240</v>
      </c>
      <c r="D5" s="10">
        <v>5000</v>
      </c>
      <c r="E5" s="10">
        <f>2*A5</f>
        <v>12600</v>
      </c>
      <c r="F5" s="10">
        <f>D5+E5</f>
        <v>17600</v>
      </c>
      <c r="G5" s="1">
        <f>C5-F5</f>
        <v>12640</v>
      </c>
    </row>
    <row r="6" spans="1:7" ht="12.75">
      <c r="A6">
        <v>5700</v>
      </c>
      <c r="B6" s="12">
        <v>5.2</v>
      </c>
      <c r="C6">
        <f>A6*B6</f>
        <v>29640</v>
      </c>
      <c r="D6" s="10">
        <v>5000</v>
      </c>
      <c r="E6" s="10">
        <f>2*A6</f>
        <v>11400</v>
      </c>
      <c r="F6" s="10">
        <f>D6+E6</f>
        <v>16400</v>
      </c>
      <c r="G6" s="4">
        <f>C6-F6</f>
        <v>13240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workbookViewId="0" topLeftCell="A1">
      <selection activeCell="B24" sqref="B24"/>
    </sheetView>
  </sheetViews>
  <sheetFormatPr defaultColWidth="11.421875" defaultRowHeight="12.75"/>
  <cols>
    <col min="1" max="1" width="13.140625" style="0" customWidth="1"/>
    <col min="6" max="6" width="12.421875" style="0" customWidth="1"/>
  </cols>
  <sheetData>
    <row r="1" spans="1:4" ht="12.75">
      <c r="A1" s="1" t="s">
        <v>3</v>
      </c>
      <c r="B1" t="s">
        <v>2</v>
      </c>
      <c r="C1" t="s">
        <v>0</v>
      </c>
      <c r="D1" t="s">
        <v>1</v>
      </c>
    </row>
    <row r="2" spans="2:4" ht="12.75">
      <c r="B2">
        <v>0</v>
      </c>
      <c r="C2">
        <v>7000</v>
      </c>
      <c r="D2">
        <v>1000</v>
      </c>
    </row>
    <row r="3" spans="2:4" ht="12.75">
      <c r="B3">
        <v>5</v>
      </c>
      <c r="C3">
        <v>3500</v>
      </c>
      <c r="D3">
        <v>6000</v>
      </c>
    </row>
    <row r="4" spans="2:4" ht="12.75">
      <c r="B4">
        <v>10</v>
      </c>
      <c r="C4">
        <v>0</v>
      </c>
      <c r="D4">
        <v>11000</v>
      </c>
    </row>
    <row r="23" ht="12.75">
      <c r="A23" t="s">
        <v>15</v>
      </c>
    </row>
    <row r="24" spans="1:3" ht="12.75">
      <c r="A24" t="s">
        <v>4</v>
      </c>
      <c r="B24">
        <f>((10-3.6)*12800)/2</f>
        <v>40960</v>
      </c>
      <c r="C24" s="2" t="s">
        <v>7</v>
      </c>
    </row>
    <row r="25" spans="1:8" ht="12.75">
      <c r="A25" t="s">
        <v>10</v>
      </c>
      <c r="B25">
        <f>G25+H25</f>
        <v>26640</v>
      </c>
      <c r="C25" s="2" t="s">
        <v>8</v>
      </c>
      <c r="G25" s="3">
        <f>2000*3.6</f>
        <v>7200</v>
      </c>
      <c r="H25" s="3">
        <f>(10800*3.6)/2</f>
        <v>19440</v>
      </c>
    </row>
    <row r="26" spans="1:4" ht="12.75">
      <c r="A26" s="5" t="s">
        <v>5</v>
      </c>
      <c r="B26" s="5">
        <f>B24+B25</f>
        <v>67600</v>
      </c>
      <c r="C26" s="5" t="s">
        <v>6</v>
      </c>
      <c r="D26" s="1"/>
    </row>
    <row r="27" spans="1:4" ht="12.75">
      <c r="A27" s="1"/>
      <c r="B27" s="1"/>
      <c r="C27" s="1"/>
      <c r="D27" s="1"/>
    </row>
    <row r="28" spans="1:4" ht="12.75">
      <c r="A28" s="1" t="s">
        <v>16</v>
      </c>
      <c r="B28" s="1"/>
      <c r="C28" s="1"/>
      <c r="D28" s="1"/>
    </row>
    <row r="29" spans="1:4" ht="12.75">
      <c r="A29" t="s">
        <v>4</v>
      </c>
      <c r="B29">
        <f>(4*8000)/2</f>
        <v>16000</v>
      </c>
      <c r="C29" s="2" t="s">
        <v>18</v>
      </c>
      <c r="D29" s="1"/>
    </row>
    <row r="30" spans="1:8" ht="12.75">
      <c r="A30" t="s">
        <v>10</v>
      </c>
      <c r="B30">
        <f>4*8000+2*2000+(2*6000)/2</f>
        <v>42000</v>
      </c>
      <c r="C30" s="2" t="s">
        <v>19</v>
      </c>
      <c r="D30" s="1"/>
      <c r="H30" s="14">
        <f>33.3*333.3</f>
        <v>11098.89</v>
      </c>
    </row>
    <row r="31" spans="1:8" ht="12.75">
      <c r="A31" s="5" t="s">
        <v>5</v>
      </c>
      <c r="B31" s="5">
        <f>B29+B30</f>
        <v>58000</v>
      </c>
      <c r="C31" s="5" t="s">
        <v>20</v>
      </c>
      <c r="D31" s="1"/>
      <c r="H31" s="7">
        <f>1000+5*(33.3^2)</f>
        <v>6544.449999999999</v>
      </c>
    </row>
    <row r="32" ht="12.75">
      <c r="H32" s="15">
        <f>H30-H31</f>
        <v>4554.4400000000005</v>
      </c>
    </row>
    <row r="33" spans="1:2" ht="12.75">
      <c r="A33" t="s">
        <v>21</v>
      </c>
      <c r="B33">
        <f>B26</f>
        <v>67600</v>
      </c>
    </row>
    <row r="34" spans="1:2" ht="12.75">
      <c r="A34" t="s">
        <v>22</v>
      </c>
      <c r="B34">
        <f>B31</f>
        <v>58000</v>
      </c>
    </row>
    <row r="35" spans="1:2" ht="12.75">
      <c r="A35" s="4" t="s">
        <v>14</v>
      </c>
      <c r="B35" s="4">
        <f>B33-B34</f>
        <v>9600</v>
      </c>
    </row>
    <row r="36" spans="1:2" s="7" customFormat="1" ht="12.75">
      <c r="A36" s="6"/>
      <c r="B36" s="6"/>
    </row>
    <row r="37" ht="12.75">
      <c r="A37" t="s">
        <v>23</v>
      </c>
    </row>
    <row r="38" ht="12.75">
      <c r="A38" t="s">
        <v>9</v>
      </c>
    </row>
    <row r="39" spans="1:3" ht="12.75">
      <c r="A39" t="s">
        <v>12</v>
      </c>
      <c r="B39">
        <f>2.4*4800/2</f>
        <v>5760</v>
      </c>
      <c r="C39" t="s">
        <v>13</v>
      </c>
    </row>
    <row r="40" spans="1:3" ht="12.75">
      <c r="A40" t="s">
        <v>11</v>
      </c>
      <c r="B40">
        <f>1.6*4800/2</f>
        <v>3840</v>
      </c>
      <c r="C40" t="s">
        <v>17</v>
      </c>
    </row>
    <row r="41" spans="1:2" ht="12.75">
      <c r="A41" s="4" t="s">
        <v>14</v>
      </c>
      <c r="B41" s="4">
        <f>B39+B40</f>
        <v>9600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80" r:id="rId2"/>
  <headerFooter alignWithMargins="0">
    <oddHeader>&amp;RPeter Schmidt</oddHeader>
    <oddFooter>&amp;LPS: &amp;Z&amp;F; &amp;R&amp;D; &amp;T - S. &amp;P &amp;8(v &amp;N)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4.00390625" style="0" bestFit="1" customWidth="1"/>
    <col min="3" max="3" width="14.421875" style="0" customWidth="1"/>
    <col min="4" max="4" width="14.28125" style="0" customWidth="1"/>
    <col min="5" max="5" width="4.57421875" style="0" customWidth="1"/>
    <col min="6" max="6" width="14.421875" style="0" bestFit="1" customWidth="1"/>
    <col min="7" max="7" width="12.57421875" style="0" bestFit="1" customWidth="1"/>
  </cols>
  <sheetData>
    <row r="1" ht="12.75">
      <c r="A1" s="1" t="s">
        <v>33</v>
      </c>
    </row>
    <row r="2" ht="3.75" customHeight="1"/>
    <row r="3" s="16" customFormat="1" ht="11.25">
      <c r="A3" s="16" t="s">
        <v>54</v>
      </c>
    </row>
    <row r="4" spans="1:7" s="16" customFormat="1" ht="11.25">
      <c r="A4" s="16" t="s">
        <v>34</v>
      </c>
      <c r="B4" s="17">
        <v>1000</v>
      </c>
      <c r="C4" s="17">
        <v>20</v>
      </c>
      <c r="E4" s="18" t="s">
        <v>25</v>
      </c>
      <c r="F4" s="19">
        <f>B4</f>
        <v>1000</v>
      </c>
      <c r="G4" s="19">
        <f>C4*2</f>
        <v>40</v>
      </c>
    </row>
    <row r="5" spans="1:7" s="18" customFormat="1" ht="11.25">
      <c r="A5" s="16" t="s">
        <v>30</v>
      </c>
      <c r="B5" s="17">
        <v>1000</v>
      </c>
      <c r="C5" s="17">
        <v>5</v>
      </c>
      <c r="E5" s="18" t="s">
        <v>35</v>
      </c>
      <c r="G5" s="19">
        <f>C5*2</f>
        <v>10</v>
      </c>
    </row>
    <row r="6" ht="10.5" customHeight="1">
      <c r="H6" s="8"/>
    </row>
    <row r="7" spans="1:6" ht="12.75">
      <c r="A7" s="1" t="s">
        <v>36</v>
      </c>
      <c r="B7" s="20" t="str">
        <f>"p= "&amp;B4&amp;" - "&amp;C4&amp;" q"</f>
        <v>p= 1000 - 20 q</v>
      </c>
      <c r="C7" s="20" t="str">
        <f>"MR= "&amp;B4&amp;" - "&amp;G4&amp;" q"</f>
        <v>MR= 1000 - 40 q</v>
      </c>
      <c r="D7" s="20" t="str">
        <f>"TC= "&amp;B5&amp;" + "&amp;C5&amp;" * q²"</f>
        <v>TC= 1000 + 5 * q²</v>
      </c>
      <c r="F7" s="1" t="s">
        <v>36</v>
      </c>
    </row>
    <row r="8" spans="1:9" ht="12.75">
      <c r="A8" s="1"/>
      <c r="D8" s="20" t="str">
        <f>"MC = "&amp;G5&amp;" q"</f>
        <v>MC = 10 q</v>
      </c>
      <c r="F8" s="8" t="str">
        <f>"E' = K' =&gt; "&amp;Pa&amp;" - "&amp;2*Pb&amp;" * q = "&amp;MC&amp;" q"</f>
        <v>E' = K' =&gt; 1000 - 40 * q = 10 q</v>
      </c>
      <c r="H8" s="21" t="s">
        <v>37</v>
      </c>
      <c r="I8" s="22">
        <f>F10*G10</f>
        <v>12000</v>
      </c>
    </row>
    <row r="9" spans="1:9" ht="12.75">
      <c r="A9" s="23" t="s">
        <v>24</v>
      </c>
      <c r="B9" s="23" t="s">
        <v>34</v>
      </c>
      <c r="C9" s="23" t="s">
        <v>25</v>
      </c>
      <c r="D9" s="23" t="s">
        <v>38</v>
      </c>
      <c r="F9" s="24" t="s">
        <v>39</v>
      </c>
      <c r="G9" s="25" t="s">
        <v>40</v>
      </c>
      <c r="H9" s="21" t="s">
        <v>41</v>
      </c>
      <c r="I9" s="22">
        <f>FC+VC*F10^2</f>
        <v>3000</v>
      </c>
    </row>
    <row r="10" spans="1:9" ht="13.5" thickBot="1">
      <c r="A10" s="20">
        <v>0</v>
      </c>
      <c r="B10" s="20">
        <f>Pa-Pb*q</f>
        <v>1000</v>
      </c>
      <c r="C10" s="20">
        <f>Pa-2*Pb*q</f>
        <v>1000</v>
      </c>
      <c r="D10" s="20">
        <f>$G$5*q</f>
        <v>0</v>
      </c>
      <c r="F10" s="26">
        <f>Pa/(2*Pb+2*VC)</f>
        <v>20</v>
      </c>
      <c r="G10" s="27">
        <f>Pa-Pb*F10</f>
        <v>600</v>
      </c>
      <c r="H10" s="28" t="s">
        <v>42</v>
      </c>
      <c r="I10" s="29">
        <f>I8-I9</f>
        <v>9000</v>
      </c>
    </row>
    <row r="11" spans="1:9" ht="13.5" thickTop="1">
      <c r="A11" s="20">
        <f>AVERAGE(A10,A12)</f>
        <v>25</v>
      </c>
      <c r="B11" s="20">
        <f>Pa-Pb*q</f>
        <v>500</v>
      </c>
      <c r="C11" s="20">
        <f>Pa-2*Pb*q</f>
        <v>0</v>
      </c>
      <c r="D11" s="20">
        <f>$G$5*q</f>
        <v>250</v>
      </c>
      <c r="F11" s="30" t="s">
        <v>43</v>
      </c>
      <c r="I11" s="31"/>
    </row>
    <row r="12" spans="1:9" ht="12.75">
      <c r="A12" s="20">
        <f>Pa/Pb</f>
        <v>50</v>
      </c>
      <c r="B12" s="20">
        <f>Pa-Pb*q</f>
        <v>0</v>
      </c>
      <c r="C12" s="20">
        <f>Pa-2*Pb*q</f>
        <v>-1000</v>
      </c>
      <c r="D12" s="20">
        <f>$G$5*q</f>
        <v>500</v>
      </c>
      <c r="F12" s="32" t="str">
        <f>"p = MC =&gt; "&amp;Pa&amp;" - "&amp;Pb&amp;" * q = "&amp;MC&amp;" q"</f>
        <v>p = MC =&gt; 1000 - 20 * q = 10 q</v>
      </c>
      <c r="G12" s="33"/>
      <c r="H12" s="21" t="s">
        <v>37</v>
      </c>
      <c r="I12" s="34">
        <f>F14*G14</f>
        <v>11111.11111111111</v>
      </c>
    </row>
    <row r="13" spans="6:9" ht="12.75">
      <c r="F13" s="35" t="s">
        <v>44</v>
      </c>
      <c r="G13" s="36" t="s">
        <v>45</v>
      </c>
      <c r="H13" s="21" t="s">
        <v>41</v>
      </c>
      <c r="I13" s="34">
        <f>FC+VC*F14^2</f>
        <v>6555.555555555557</v>
      </c>
    </row>
    <row r="14" spans="6:9" ht="13.5" thickBot="1">
      <c r="F14" s="37">
        <f>Pa/(Pb+2*VC)</f>
        <v>33.333333333333336</v>
      </c>
      <c r="G14" s="27">
        <f>Pa-Pb*F14</f>
        <v>333.33333333333326</v>
      </c>
      <c r="H14" s="38" t="s">
        <v>46</v>
      </c>
      <c r="I14" s="39">
        <f>I12-I13</f>
        <v>4555.555555555553</v>
      </c>
    </row>
    <row r="15" ht="13.5" thickTop="1"/>
    <row r="34" spans="3:8" ht="12.75">
      <c r="C34" s="40"/>
      <c r="F34" s="41" t="s">
        <v>47</v>
      </c>
      <c r="G34" s="42" t="s">
        <v>36</v>
      </c>
      <c r="H34" s="42" t="s">
        <v>43</v>
      </c>
    </row>
    <row r="35" spans="1:8" ht="12.75">
      <c r="A35" s="20"/>
      <c r="B35" s="43"/>
      <c r="C35" s="44"/>
      <c r="F35" s="10" t="s">
        <v>48</v>
      </c>
      <c r="G35" s="45">
        <f>(Pa-G10)*F10/2</f>
        <v>4000</v>
      </c>
      <c r="H35" s="45">
        <f>(Pa-G14)*F14/2</f>
        <v>11111.111111111113</v>
      </c>
    </row>
    <row r="36" spans="1:8" ht="12.75">
      <c r="A36" s="20"/>
      <c r="B36" s="43"/>
      <c r="C36" s="44"/>
      <c r="F36" s="10" t="s">
        <v>49</v>
      </c>
      <c r="G36" s="45">
        <f>(G10-(Pa-2*Pb*F10))*F10</f>
        <v>8000</v>
      </c>
      <c r="H36" s="45"/>
    </row>
    <row r="37" spans="1:8" ht="12.75">
      <c r="A37" s="46"/>
      <c r="B37" s="47"/>
      <c r="C37" s="47"/>
      <c r="F37" s="10" t="s">
        <v>50</v>
      </c>
      <c r="G37" s="45">
        <f>(Pa-2*Pb*F10)*F10/2</f>
        <v>2000</v>
      </c>
      <c r="H37" s="45">
        <f>G14*F14/2</f>
        <v>5555.555555555555</v>
      </c>
    </row>
    <row r="38" spans="6:8" ht="12.75">
      <c r="F38" s="48" t="s">
        <v>51</v>
      </c>
      <c r="G38" s="49">
        <f>SUM(G35:G37)</f>
        <v>14000</v>
      </c>
      <c r="H38" s="49">
        <f>SUM(H35:H37)</f>
        <v>16666.666666666668</v>
      </c>
    </row>
    <row r="39" spans="6:8" ht="13.5" thickBot="1">
      <c r="F39" s="50" t="s">
        <v>52</v>
      </c>
      <c r="G39" s="51"/>
      <c r="H39" s="51">
        <f>H38-G38</f>
        <v>2666.666666666668</v>
      </c>
    </row>
    <row r="40" ht="13.5" thickTop="1"/>
    <row r="41" spans="5:9" ht="12.75">
      <c r="E41" s="20"/>
      <c r="H41" s="52" t="s">
        <v>53</v>
      </c>
      <c r="I41" s="53"/>
    </row>
    <row r="42" spans="5:9" ht="12.75">
      <c r="E42" s="52" t="s">
        <v>48</v>
      </c>
      <c r="F42" s="20"/>
      <c r="G42" s="54" t="str">
        <f>"= ("&amp;Pa&amp;" - "&amp;ROUND(G10,2)&amp;") * "&amp;ROUND(F10,2)&amp;" / 2"</f>
        <v>= (1000 - 600) * 20 / 2</v>
      </c>
      <c r="H42" s="53" t="str">
        <f>"     =("&amp;Pa&amp;" - "&amp;ROUND(G14,2)&amp;") * "&amp;ROUND(F14,2)&amp;" / 2"</f>
        <v>     =(1000 - 333,33) * 33,33 / 2</v>
      </c>
      <c r="I42" s="20"/>
    </row>
    <row r="43" spans="5:9" ht="12.75">
      <c r="E43" s="52" t="s">
        <v>49</v>
      </c>
      <c r="F43" s="20"/>
      <c r="G43" s="54" t="str">
        <f>"= ("&amp;ROUND(G10,2)&amp;" - "&amp;ROUND(Pa-2*Pb*F10,2)&amp;") * "&amp;ROUND(F10,2)</f>
        <v>= (600 - 200) * 20</v>
      </c>
      <c r="H43" s="53"/>
      <c r="I43" s="20"/>
    </row>
    <row r="44" spans="5:9" ht="12.75">
      <c r="E44" s="52" t="s">
        <v>50</v>
      </c>
      <c r="F44" s="20"/>
      <c r="G44" s="54" t="str">
        <f>"= "&amp;ROUND(Pa-2*Pb*F10,2)&amp;" * "&amp;ROUND(F10,2)&amp;" / 2"</f>
        <v>= 200 * 20 / 2</v>
      </c>
      <c r="H44" s="53" t="str">
        <f>"    = "&amp;ROUND(G14,2)&amp;" * "&amp;ROUND(F14,2)&amp;" / 2"</f>
        <v>    = 333,33 * 33,33 / 2</v>
      </c>
      <c r="I44" s="20"/>
    </row>
    <row r="45" spans="6:8" ht="12.75">
      <c r="F45" s="55"/>
      <c r="G45" s="56"/>
      <c r="H45" s="56"/>
    </row>
  </sheetData>
  <printOptions gridLines="1"/>
  <pageMargins left="0.38" right="0.37" top="0.42" bottom="0.45" header="0.33" footer="0.25"/>
  <pageSetup fitToHeight="1" fitToWidth="1" horizontalDpi="300" verticalDpi="300" orientation="landscape" paperSize="9" scale="99" r:id="rId2"/>
  <headerFooter alignWithMargins="0">
    <oddFooter>&amp;LPS &amp;Z&amp;F - &amp;A -- &amp;D; &amp;T&amp;RS. &amp;P&amp;8 (von 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Musterlösungen Nachklausur 99</dc:title>
  <dc:subject/>
  <dc:creator>Peter Schmidt</dc:creator>
  <cp:keywords/>
  <dc:description/>
  <cp:lastModifiedBy>Peter Schmidt</cp:lastModifiedBy>
  <cp:lastPrinted>2008-05-19T14:46:57Z</cp:lastPrinted>
  <dcterms:created xsi:type="dcterms:W3CDTF">1999-04-28T14:29:52Z</dcterms:created>
  <dcterms:modified xsi:type="dcterms:W3CDTF">2011-01-26T20:07:08Z</dcterms:modified>
  <cp:category/>
  <cp:version/>
  <cp:contentType/>
  <cp:contentStatus/>
</cp:coreProperties>
</file>