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6435" tabRatio="467" activeTab="2"/>
  </bookViews>
  <sheets>
    <sheet name="Elast" sheetId="1" r:id="rId1"/>
    <sheet name="Monopoly and Welfare" sheetId="2" r:id="rId2"/>
    <sheet name="Consumption" sheetId="3" r:id="rId3"/>
  </sheets>
  <externalReferences>
    <externalReference r:id="rId6"/>
  </externalReferences>
  <definedNames>
    <definedName name="FC">'Monopoly and Welfare'!$B$5</definedName>
    <definedName name="MC">'Monopoly and Welfare'!$G$5</definedName>
    <definedName name="p" localSheetId="1">#REF!</definedName>
    <definedName name="p">'[1]GrenzProd u FaktorNF'!$E$1</definedName>
    <definedName name="Pa">'Monopoly and Welfare'!$B$4</definedName>
    <definedName name="PAFa">'Monopoly and Welfare'!$B$4</definedName>
    <definedName name="Pb">'Monopoly and Welfare'!$C$4</definedName>
    <definedName name="q">'Monopoly and Welfare'!$A$10:$A$12</definedName>
    <definedName name="VC">'Monopoly and Welfare'!$C$5</definedName>
  </definedNames>
  <calcPr fullCalcOnLoad="1"/>
</workbook>
</file>

<file path=xl/sharedStrings.xml><?xml version="1.0" encoding="utf-8"?>
<sst xmlns="http://schemas.openxmlformats.org/spreadsheetml/2006/main" count="58" uniqueCount="45">
  <si>
    <t>q</t>
  </si>
  <si>
    <t>MR</t>
  </si>
  <si>
    <t>p</t>
  </si>
  <si>
    <t>FC</t>
  </si>
  <si>
    <t>VC</t>
  </si>
  <si>
    <t>TC</t>
  </si>
  <si>
    <t>TR = q * p</t>
  </si>
  <si>
    <t>PROFIT = TR - TC</t>
  </si>
  <si>
    <t>Monopoly and Welfare</t>
  </si>
  <si>
    <t>p = AR</t>
  </si>
  <si>
    <t>MC</t>
  </si>
  <si>
    <t>Monopoly</t>
  </si>
  <si>
    <t xml:space="preserve">TR = </t>
  </si>
  <si>
    <t>MC (= S)</t>
  </si>
  <si>
    <t>qM</t>
  </si>
  <si>
    <t>pM</t>
  </si>
  <si>
    <t xml:space="preserve">TC = </t>
  </si>
  <si>
    <t xml:space="preserve">ProfitM = </t>
  </si>
  <si>
    <t>Perfect Competition</t>
  </si>
  <si>
    <t>q*</t>
  </si>
  <si>
    <t>p*</t>
  </si>
  <si>
    <t xml:space="preserve">Profit * = </t>
  </si>
  <si>
    <t>Welfare</t>
  </si>
  <si>
    <t>CS</t>
  </si>
  <si>
    <t>PS (rectangle)</t>
  </si>
  <si>
    <t>PS (triangle)</t>
  </si>
  <si>
    <t>Sum</t>
  </si>
  <si>
    <t>Welfare Loss</t>
  </si>
  <si>
    <t>Computation of the results above</t>
  </si>
  <si>
    <r>
      <t xml:space="preserve">Templates for Calculation (only enter the green shaded cells - </t>
    </r>
    <r>
      <rPr>
        <sz val="8"/>
        <color indexed="12"/>
        <rFont val="Arial"/>
        <family val="2"/>
      </rPr>
      <t>the other formula (blue / red) are adjusted automatically</t>
    </r>
  </si>
  <si>
    <t>Elasticity</t>
  </si>
  <si>
    <t>FC =</t>
  </si>
  <si>
    <t>VC (slope) =</t>
  </si>
  <si>
    <t xml:space="preserve">    -&gt; NO !</t>
  </si>
  <si>
    <r>
      <rPr>
        <sz val="10"/>
        <rFont val="Symbol"/>
        <family val="1"/>
      </rPr>
      <t>D</t>
    </r>
    <r>
      <rPr>
        <sz val="10"/>
        <rFont val="Arial"/>
        <family val="2"/>
      </rPr>
      <t>p / p</t>
    </r>
  </si>
  <si>
    <r>
      <rPr>
        <sz val="10"/>
        <rFont val="Symbol"/>
        <family val="1"/>
      </rPr>
      <t>D</t>
    </r>
    <r>
      <rPr>
        <sz val="10"/>
        <rFont val="Arial"/>
        <family val="2"/>
      </rPr>
      <t>q / q</t>
    </r>
  </si>
  <si>
    <t>Consumption Function</t>
  </si>
  <si>
    <t>Caut</t>
  </si>
  <si>
    <t>MPC</t>
  </si>
  <si>
    <t xml:space="preserve">Income </t>
  </si>
  <si>
    <t>Consumption</t>
  </si>
  <si>
    <t>AD</t>
  </si>
  <si>
    <t>I + G</t>
  </si>
  <si>
    <r>
      <rPr>
        <sz val="10"/>
        <color indexed="10"/>
        <rFont val="Symbol"/>
        <family val="1"/>
      </rPr>
      <t>D</t>
    </r>
    <r>
      <rPr>
        <sz val="10"/>
        <color indexed="10"/>
        <rFont val="Arial"/>
        <family val="2"/>
      </rPr>
      <t xml:space="preserve"> G</t>
    </r>
  </si>
  <si>
    <r>
      <t xml:space="preserve">AD incl </t>
    </r>
    <r>
      <rPr>
        <sz val="11"/>
        <rFont val="Symbol"/>
        <family val="1"/>
      </rPr>
      <t>D</t>
    </r>
    <r>
      <rPr>
        <sz val="11"/>
        <rFont val="Arial"/>
        <family val="2"/>
      </rPr>
      <t>G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</si>
</sst>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.000"/>
    <numFmt numFmtId="182" formatCode="#,##0.0000"/>
    <numFmt numFmtId="183" formatCode="#,##0.0\ &quot;€&quot;;\-#,##0.0\ &quot;€&quot;"/>
    <numFmt numFmtId="184" formatCode="#,##0.00\ &quot;€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\1\ 000"/>
    <numFmt numFmtId="195" formatCode="\10\ 000"/>
    <numFmt numFmtId="196" formatCode="00\ 000"/>
  </numFmts>
  <fonts count="8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0"/>
    </font>
    <font>
      <sz val="8"/>
      <color indexed="12"/>
      <name val="Arial"/>
      <family val="2"/>
    </font>
    <font>
      <i/>
      <sz val="8"/>
      <color indexed="23"/>
      <name val="Arial"/>
      <family val="2"/>
    </font>
    <font>
      <i/>
      <sz val="6"/>
      <color indexed="23"/>
      <name val="Arial"/>
      <family val="2"/>
    </font>
    <font>
      <i/>
      <sz val="6"/>
      <color indexed="12"/>
      <name val="Arial"/>
      <family val="2"/>
    </font>
    <font>
      <sz val="10"/>
      <color indexed="12"/>
      <name val="Arial"/>
      <family val="0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53"/>
      <name val="Arial"/>
      <family val="2"/>
    </font>
    <font>
      <sz val="10"/>
      <color indexed="53"/>
      <name val="Arial"/>
      <family val="2"/>
    </font>
    <font>
      <sz val="10"/>
      <color indexed="10"/>
      <name val="Symbol"/>
      <family val="1"/>
    </font>
    <font>
      <sz val="11"/>
      <name val="Symbol"/>
      <family val="1"/>
    </font>
    <font>
      <sz val="10"/>
      <color indexed="62"/>
      <name val="Arial"/>
      <family val="2"/>
    </font>
    <font>
      <sz val="8"/>
      <color indexed="8"/>
      <name val="Arial"/>
      <family val="0"/>
    </font>
    <font>
      <b/>
      <sz val="14"/>
      <color indexed="10"/>
      <name val="Arial"/>
      <family val="0"/>
    </font>
    <font>
      <b/>
      <sz val="14"/>
      <color indexed="8"/>
      <name val="Arial"/>
      <family val="0"/>
    </font>
    <font>
      <sz val="9.2"/>
      <color indexed="8"/>
      <name val="Arial"/>
      <family val="0"/>
    </font>
    <font>
      <sz val="16"/>
      <color indexed="12"/>
      <name val="Times New Roman"/>
      <family val="0"/>
    </font>
    <font>
      <b/>
      <sz val="13.75"/>
      <color indexed="10"/>
      <name val="Arial"/>
      <family val="0"/>
    </font>
    <font>
      <b/>
      <sz val="1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color theme="9" tint="-0.24997000396251678"/>
      <name val="Arial"/>
      <family val="2"/>
    </font>
    <font>
      <sz val="11"/>
      <color rgb="FFFF0000"/>
      <name val="Arial"/>
      <family val="2"/>
    </font>
    <font>
      <sz val="11"/>
      <color theme="9" tint="-0.24997000396251678"/>
      <name val="Arial"/>
      <family val="2"/>
    </font>
    <font>
      <sz val="11"/>
      <color theme="4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4" fontId="12" fillId="0" borderId="0" xfId="0" applyNumberFormat="1" applyFont="1" applyAlignment="1">
      <alignment/>
    </xf>
    <xf numFmtId="0" fontId="0" fillId="34" borderId="10" xfId="0" applyFill="1" applyBorder="1" applyAlignment="1">
      <alignment horizontal="right"/>
    </xf>
    <xf numFmtId="0" fontId="5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184" fontId="1" fillId="34" borderId="11" xfId="59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16" fillId="0" borderId="0" xfId="0" applyNumberFormat="1" applyFont="1" applyAlignment="1">
      <alignment/>
    </xf>
    <xf numFmtId="0" fontId="14" fillId="34" borderId="11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2" fontId="17" fillId="34" borderId="11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right"/>
    </xf>
    <xf numFmtId="4" fontId="17" fillId="0" borderId="12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7" fontId="12" fillId="0" borderId="0" xfId="59" applyNumberFormat="1" applyFont="1" applyAlignment="1">
      <alignment/>
    </xf>
    <xf numFmtId="7" fontId="19" fillId="0" borderId="0" xfId="59" applyNumberFormat="1" applyFont="1" applyAlignment="1">
      <alignment/>
    </xf>
    <xf numFmtId="184" fontId="5" fillId="0" borderId="0" xfId="0" applyNumberFormat="1" applyFont="1" applyAlignment="1">
      <alignment/>
    </xf>
    <xf numFmtId="0" fontId="20" fillId="0" borderId="0" xfId="0" applyFont="1" applyAlignment="1">
      <alignment/>
    </xf>
    <xf numFmtId="7" fontId="21" fillId="0" borderId="0" xfId="59" applyNumberFormat="1" applyFont="1" applyAlignment="1">
      <alignment/>
    </xf>
    <xf numFmtId="0" fontId="7" fillId="0" borderId="0" xfId="0" applyFont="1" applyAlignment="1">
      <alignment/>
    </xf>
    <xf numFmtId="184" fontId="7" fillId="34" borderId="0" xfId="0" applyNumberFormat="1" applyFont="1" applyFill="1" applyAlignment="1">
      <alignment/>
    </xf>
    <xf numFmtId="0" fontId="7" fillId="0" borderId="12" xfId="0" applyFont="1" applyBorder="1" applyAlignment="1">
      <alignment/>
    </xf>
    <xf numFmtId="184" fontId="7" fillId="0" borderId="12" xfId="0" applyNumberFormat="1" applyFont="1" applyBorder="1" applyAlignment="1">
      <alignment/>
    </xf>
    <xf numFmtId="0" fontId="19" fillId="0" borderId="0" xfId="0" applyFont="1" applyAlignment="1">
      <alignment horizontal="right"/>
    </xf>
    <xf numFmtId="184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4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0" fontId="75" fillId="0" borderId="10" xfId="0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77" fillId="0" borderId="11" xfId="0" applyFont="1" applyBorder="1" applyAlignment="1">
      <alignment vertical="center" wrapText="1"/>
    </xf>
    <xf numFmtId="196" fontId="43" fillId="0" borderId="11" xfId="0" applyNumberFormat="1" applyFont="1" applyBorder="1" applyAlignment="1">
      <alignment vertical="center" wrapText="1"/>
    </xf>
    <xf numFmtId="196" fontId="78" fillId="0" borderId="11" xfId="0" applyNumberFormat="1" applyFont="1" applyBorder="1" applyAlignment="1">
      <alignment vertical="center" wrapText="1"/>
    </xf>
    <xf numFmtId="196" fontId="79" fillId="0" borderId="11" xfId="0" applyNumberFormat="1" applyFont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96" fontId="80" fillId="0" borderId="11" xfId="0" applyNumberFormat="1" applyFont="1" applyBorder="1" applyAlignment="1">
      <alignment vertical="center" wrapText="1"/>
    </xf>
    <xf numFmtId="0" fontId="81" fillId="0" borderId="11" xfId="0" applyFont="1" applyBorder="1" applyAlignment="1">
      <alignment vertical="center" wrapText="1"/>
    </xf>
    <xf numFmtId="0" fontId="82" fillId="0" borderId="11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Monopoly: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Welfare</a:t>
            </a:r>
          </a:p>
        </c:rich>
      </c:tx>
      <c:layout>
        <c:manualLayout>
          <c:xMode val="factor"/>
          <c:yMode val="factor"/>
          <c:x val="0.083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'Monopoly and Welfare'!$B$9</c:f>
              <c:strCache>
                <c:ptCount val="1"/>
                <c:pt idx="0">
                  <c:v>p = 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Welfare'!$B$10:$B$12</c:f>
              <c:numCache/>
            </c:numRef>
          </c:yVal>
          <c:smooth val="0"/>
        </c:ser>
        <c:ser>
          <c:idx val="1"/>
          <c:order val="1"/>
          <c:tx>
            <c:strRef>
              <c:f>'Monopoly and Welfare'!$C$9</c:f>
              <c:strCache>
                <c:ptCount val="1"/>
                <c:pt idx="0">
                  <c:v>MR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Welfare'!$C$10:$C$11</c:f>
              <c:numCache/>
            </c:numRef>
          </c:yVal>
          <c:smooth val="0"/>
        </c:ser>
        <c:ser>
          <c:idx val="2"/>
          <c:order val="2"/>
          <c:tx>
            <c:strRef>
              <c:f>'Monopoly and Welfare'!$D$9</c:f>
              <c:strCache>
                <c:ptCount val="1"/>
                <c:pt idx="0">
                  <c:v>MC (= 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Welfare'!$D$10:$D$12</c:f>
              <c:numCache/>
            </c:numRef>
          </c:yVal>
          <c:smooth val="0"/>
        </c:ser>
        <c:axId val="52264609"/>
        <c:axId val="619434"/>
      </c:scatterChart>
      <c:valAx>
        <c:axId val="52264609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34"/>
        <c:crosses val="autoZero"/>
        <c:crossBetween val="midCat"/>
        <c:dispUnits/>
      </c:valAx>
      <c:valAx>
        <c:axId val="619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46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925"/>
          <c:y val="0.23625"/>
          <c:w val="0.3815"/>
          <c:h val="0.3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Perfect Competition:</a:t>
            </a: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prices
</a:t>
            </a: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Welfare</a:t>
            </a:r>
          </a:p>
        </c:rich>
      </c:tx>
      <c:layout>
        <c:manualLayout>
          <c:xMode val="factor"/>
          <c:yMode val="factor"/>
          <c:x val="0.057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'Monopoly and Welfare'!$B$9</c:f>
              <c:strCache>
                <c:ptCount val="1"/>
                <c:pt idx="0">
                  <c:v>p = 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Welfare'!$B$10:$B$12</c:f>
              <c:numCache/>
            </c:numRef>
          </c:yVal>
          <c:smooth val="0"/>
        </c:ser>
        <c:ser>
          <c:idx val="1"/>
          <c:order val="1"/>
          <c:tx>
            <c:strRef>
              <c:f>'Monopoly and Welfare'!$C$9</c:f>
              <c:strCache>
                <c:ptCount val="1"/>
                <c:pt idx="0">
                  <c:v>MR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Welfare'!$C$10:$C$11</c:f>
              <c:numCache/>
            </c:numRef>
          </c:yVal>
          <c:smooth val="0"/>
        </c:ser>
        <c:ser>
          <c:idx val="2"/>
          <c:order val="2"/>
          <c:tx>
            <c:strRef>
              <c:f>'Monopoly and Welfare'!$D$9</c:f>
              <c:strCache>
                <c:ptCount val="1"/>
                <c:pt idx="0">
                  <c:v>MC (= 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Welfare'!$D$10:$D$12</c:f>
              <c:numCache/>
            </c:numRef>
          </c:yVal>
          <c:smooth val="0"/>
        </c:ser>
        <c:axId val="5574907"/>
        <c:axId val="50174164"/>
      </c:scatterChart>
      <c:valAx>
        <c:axId val="557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4164"/>
        <c:crosses val="autoZero"/>
        <c:crossBetween val="midCat"/>
        <c:dispUnits/>
      </c:valAx>
      <c:valAx>
        <c:axId val="50174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25"/>
          <c:y val="0.191"/>
          <c:w val="0.3885"/>
          <c:h val="0.2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161925</xdr:rowOff>
    </xdr:from>
    <xdr:to>
      <xdr:col>3</xdr:col>
      <xdr:colOff>895350</xdr:colOff>
      <xdr:row>32</xdr:row>
      <xdr:rowOff>95250</xdr:rowOff>
    </xdr:to>
    <xdr:graphicFrame>
      <xdr:nvGraphicFramePr>
        <xdr:cNvPr id="1" name="Diagramm 1"/>
        <xdr:cNvGraphicFramePr/>
      </xdr:nvGraphicFramePr>
      <xdr:xfrm>
        <a:off x="285750" y="2085975"/>
        <a:ext cx="33813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24</xdr:row>
      <xdr:rowOff>47625</xdr:rowOff>
    </xdr:from>
    <xdr:to>
      <xdr:col>1</xdr:col>
      <xdr:colOff>914400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9200" y="3771900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C 
</a:t>
          </a:r>
        </a:p>
      </xdr:txBody>
    </xdr:sp>
    <xdr:clientData/>
  </xdr:twoCellAnchor>
  <xdr:twoCellAnchor>
    <xdr:from>
      <xdr:col>0</xdr:col>
      <xdr:colOff>609600</xdr:colOff>
      <xdr:row>24</xdr:row>
      <xdr:rowOff>76200</xdr:rowOff>
    </xdr:from>
    <xdr:to>
      <xdr:col>1</xdr:col>
      <xdr:colOff>390525</xdr:colOff>
      <xdr:row>26</xdr:row>
      <xdr:rowOff>0</xdr:rowOff>
    </xdr:to>
    <xdr:sp>
      <xdr:nvSpPr>
        <xdr:cNvPr id="3" name="AutoShape 3" descr="Diagonal hell nach oben"/>
        <xdr:cNvSpPr>
          <a:spLocks/>
        </xdr:cNvSpPr>
      </xdr:nvSpPr>
      <xdr:spPr>
        <a:xfrm>
          <a:off x="609600" y="3800475"/>
          <a:ext cx="542925" cy="247650"/>
        </a:xfrm>
        <a:prstGeom prst="rtTriangle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142875</xdr:rowOff>
    </xdr:from>
    <xdr:to>
      <xdr:col>1</xdr:col>
      <xdr:colOff>419100</xdr:colOff>
      <xdr:row>27</xdr:row>
      <xdr:rowOff>85725</xdr:rowOff>
    </xdr:to>
    <xdr:sp>
      <xdr:nvSpPr>
        <xdr:cNvPr id="4" name="Rectangle 4" descr="Diagonal hell nach unten"/>
        <xdr:cNvSpPr>
          <a:spLocks/>
        </xdr:cNvSpPr>
      </xdr:nvSpPr>
      <xdr:spPr>
        <a:xfrm>
          <a:off x="609600" y="4029075"/>
          <a:ext cx="571500" cy="26670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27</xdr:row>
      <xdr:rowOff>85725</xdr:rowOff>
    </xdr:from>
    <xdr:to>
      <xdr:col>1</xdr:col>
      <xdr:colOff>438150</xdr:colOff>
      <xdr:row>30</xdr:row>
      <xdr:rowOff>104775</xdr:rowOff>
    </xdr:to>
    <xdr:sp>
      <xdr:nvSpPr>
        <xdr:cNvPr id="5" name="AutoShape 5" descr="Diagonal hell nach unten"/>
        <xdr:cNvSpPr>
          <a:spLocks/>
        </xdr:cNvSpPr>
      </xdr:nvSpPr>
      <xdr:spPr>
        <a:xfrm rot="5400000">
          <a:off x="609600" y="4295775"/>
          <a:ext cx="590550" cy="504825"/>
        </a:xfrm>
        <a:prstGeom prst="rtTriangle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14</xdr:row>
      <xdr:rowOff>0</xdr:rowOff>
    </xdr:from>
    <xdr:to>
      <xdr:col>8</xdr:col>
      <xdr:colOff>723900</xdr:colOff>
      <xdr:row>32</xdr:row>
      <xdr:rowOff>104775</xdr:rowOff>
    </xdr:to>
    <xdr:graphicFrame>
      <xdr:nvGraphicFramePr>
        <xdr:cNvPr id="6" name="Diagramm 6"/>
        <xdr:cNvGraphicFramePr/>
      </xdr:nvGraphicFramePr>
      <xdr:xfrm>
        <a:off x="4067175" y="2095500"/>
        <a:ext cx="32480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342900</xdr:colOff>
      <xdr:row>24</xdr:row>
      <xdr:rowOff>66675</xdr:rowOff>
    </xdr:from>
    <xdr:to>
      <xdr:col>6</xdr:col>
      <xdr:colOff>0</xdr:colOff>
      <xdr:row>27</xdr:row>
      <xdr:rowOff>104775</xdr:rowOff>
    </xdr:to>
    <xdr:sp>
      <xdr:nvSpPr>
        <xdr:cNvPr id="7" name="AutoShape 7" descr="Diagonal hell nach oben"/>
        <xdr:cNvSpPr>
          <a:spLocks/>
        </xdr:cNvSpPr>
      </xdr:nvSpPr>
      <xdr:spPr>
        <a:xfrm>
          <a:off x="4371975" y="3790950"/>
          <a:ext cx="619125" cy="523875"/>
        </a:xfrm>
        <a:prstGeom prst="rtTriangle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27</xdr:row>
      <xdr:rowOff>76200</xdr:rowOff>
    </xdr:from>
    <xdr:to>
      <xdr:col>5</xdr:col>
      <xdr:colOff>933450</xdr:colOff>
      <xdr:row>30</xdr:row>
      <xdr:rowOff>114300</xdr:rowOff>
    </xdr:to>
    <xdr:sp>
      <xdr:nvSpPr>
        <xdr:cNvPr id="8" name="AutoShape 8" descr="Diagonal hell nach unten"/>
        <xdr:cNvSpPr>
          <a:spLocks/>
        </xdr:cNvSpPr>
      </xdr:nvSpPr>
      <xdr:spPr>
        <a:xfrm rot="5400000">
          <a:off x="4410075" y="4286250"/>
          <a:ext cx="552450" cy="523875"/>
        </a:xfrm>
        <a:prstGeom prst="rtTriangle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ausuV1mikroSoSe05_L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opol"/>
      <sheetName val="GrenzProd u FaktorNF"/>
    </sheetNames>
    <sheetDataSet>
      <sheetData sheetId="1">
        <row r="1">
          <cell r="E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130" zoomScaleNormal="130" zoomScalePageLayoutView="0" workbookViewId="0" topLeftCell="A1">
      <selection activeCell="H5" sqref="H5"/>
    </sheetView>
  </sheetViews>
  <sheetFormatPr defaultColWidth="11.421875" defaultRowHeight="12.75"/>
  <cols>
    <col min="4" max="6" width="11.421875" style="4" customWidth="1"/>
  </cols>
  <sheetData>
    <row r="1" spans="1:5" ht="18">
      <c r="A1" s="3" t="s">
        <v>30</v>
      </c>
      <c r="D1" s="48" t="s">
        <v>31</v>
      </c>
      <c r="E1" s="48" t="s">
        <v>32</v>
      </c>
    </row>
    <row r="2" spans="1:5" ht="18">
      <c r="A2" s="3"/>
      <c r="D2" s="48">
        <v>10000</v>
      </c>
      <c r="E2" s="48">
        <v>4</v>
      </c>
    </row>
    <row r="4" spans="1:8" ht="12.75">
      <c r="A4" s="49" t="s">
        <v>0</v>
      </c>
      <c r="B4" s="49" t="s">
        <v>2</v>
      </c>
      <c r="C4" s="50" t="s">
        <v>6</v>
      </c>
      <c r="D4" s="32" t="s">
        <v>3</v>
      </c>
      <c r="E4" s="32" t="s">
        <v>4</v>
      </c>
      <c r="F4" s="51" t="s">
        <v>5</v>
      </c>
      <c r="G4" s="53" t="s">
        <v>7</v>
      </c>
      <c r="H4" s="54"/>
    </row>
    <row r="5" spans="1:8" ht="12.75">
      <c r="A5">
        <v>16000</v>
      </c>
      <c r="B5" s="5">
        <v>6.6</v>
      </c>
      <c r="C5" s="47">
        <f>A5*B5</f>
        <v>105600</v>
      </c>
      <c r="D5" s="4">
        <f>$D$2</f>
        <v>10000</v>
      </c>
      <c r="E5" s="4">
        <f>$E$2*A5</f>
        <v>64000</v>
      </c>
      <c r="F5" s="4">
        <f>D5+E5</f>
        <v>74000</v>
      </c>
      <c r="G5" s="55">
        <f>C5-F5</f>
        <v>31600</v>
      </c>
      <c r="H5" s="54" t="s">
        <v>33</v>
      </c>
    </row>
    <row r="6" spans="1:7" ht="12.75">
      <c r="A6" s="1">
        <v>20000</v>
      </c>
      <c r="B6" s="52">
        <v>6</v>
      </c>
      <c r="C6">
        <f>A6*B6</f>
        <v>120000</v>
      </c>
      <c r="D6" s="4">
        <f>$D$2</f>
        <v>10000</v>
      </c>
      <c r="E6" s="4">
        <f>$E$2*A6</f>
        <v>80000</v>
      </c>
      <c r="F6" s="4">
        <f>D6+E6</f>
        <v>90000</v>
      </c>
      <c r="G6" s="58">
        <f>C6-F6</f>
        <v>30000</v>
      </c>
    </row>
    <row r="7" spans="1:8" ht="12.75">
      <c r="A7">
        <v>24000</v>
      </c>
      <c r="B7" s="5">
        <v>5.4</v>
      </c>
      <c r="C7" s="57">
        <f>A7*B7</f>
        <v>129600.00000000001</v>
      </c>
      <c r="D7" s="4">
        <f>$D$2</f>
        <v>10000</v>
      </c>
      <c r="E7" s="4">
        <f>$E$2*A7</f>
        <v>96000</v>
      </c>
      <c r="F7" s="4">
        <f>D7+E7</f>
        <v>106000</v>
      </c>
      <c r="G7" s="55">
        <f>C7-F7</f>
        <v>23600.000000000015</v>
      </c>
      <c r="H7" s="54"/>
    </row>
    <row r="8" ht="12.75">
      <c r="H8" s="47"/>
    </row>
    <row r="9" ht="12.75">
      <c r="H9" s="47"/>
    </row>
    <row r="10" spans="1:8" ht="12.75">
      <c r="A10" s="47" t="s">
        <v>35</v>
      </c>
      <c r="B10">
        <f>(A6-A5)/A6</f>
        <v>0.2</v>
      </c>
      <c r="H10" s="47"/>
    </row>
    <row r="11" spans="1:8" ht="12.75">
      <c r="A11" s="47" t="s">
        <v>34</v>
      </c>
      <c r="B11">
        <f>(B6-B5)/B6</f>
        <v>-0.09999999999999994</v>
      </c>
      <c r="H11" s="47"/>
    </row>
    <row r="12" spans="1:2" ht="12.75">
      <c r="A12" s="56" t="s">
        <v>30</v>
      </c>
      <c r="B12" s="56">
        <f>B10/B11</f>
        <v>-2.0000000000000013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&amp;LPS: &amp;Z&amp;F -- &amp;A&amp;R&amp;D; &amp;T --  Seite &amp;P &amp;8(von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I3" sqref="I3"/>
    </sheetView>
  </sheetViews>
  <sheetFormatPr defaultColWidth="11.421875" defaultRowHeight="12.75"/>
  <cols>
    <col min="2" max="2" width="14.00390625" style="0" bestFit="1" customWidth="1"/>
    <col min="3" max="3" width="16.140625" style="0" customWidth="1"/>
    <col min="4" max="4" width="14.28125" style="0" customWidth="1"/>
    <col min="5" max="5" width="4.57421875" style="0" customWidth="1"/>
    <col min="6" max="6" width="14.421875" style="0" bestFit="1" customWidth="1"/>
    <col min="7" max="7" width="12.57421875" style="0" bestFit="1" customWidth="1"/>
  </cols>
  <sheetData>
    <row r="1" ht="12.75">
      <c r="A1" s="1" t="s">
        <v>8</v>
      </c>
    </row>
    <row r="2" ht="3.75" customHeight="1"/>
    <row r="3" s="6" customFormat="1" ht="11.25">
      <c r="A3" s="6" t="s">
        <v>29</v>
      </c>
    </row>
    <row r="4" spans="1:7" s="6" customFormat="1" ht="11.25">
      <c r="A4" s="6" t="s">
        <v>9</v>
      </c>
      <c r="B4" s="7">
        <v>1000</v>
      </c>
      <c r="C4" s="7">
        <v>5</v>
      </c>
      <c r="E4" s="8" t="s">
        <v>1</v>
      </c>
      <c r="F4" s="9">
        <f>B4</f>
        <v>1000</v>
      </c>
      <c r="G4" s="9">
        <f>C4*2</f>
        <v>10</v>
      </c>
    </row>
    <row r="5" spans="1:7" s="8" customFormat="1" ht="11.25">
      <c r="A5" s="6" t="s">
        <v>5</v>
      </c>
      <c r="B5" s="7">
        <v>2000</v>
      </c>
      <c r="C5" s="7">
        <v>5</v>
      </c>
      <c r="E5" s="8" t="s">
        <v>10</v>
      </c>
      <c r="G5" s="9">
        <f>C5*2</f>
        <v>10</v>
      </c>
    </row>
    <row r="6" ht="10.5" customHeight="1">
      <c r="H6" s="2"/>
    </row>
    <row r="7" spans="1:6" ht="12.75">
      <c r="A7" s="1" t="s">
        <v>11</v>
      </c>
      <c r="B7" s="10" t="str">
        <f>"p= "&amp;B4&amp;" - "&amp;C4&amp;" q"</f>
        <v>p= 1000 - 5 q</v>
      </c>
      <c r="C7" s="10" t="str">
        <f>"MR= "&amp;B4&amp;" - "&amp;G4&amp;" q"</f>
        <v>MR= 1000 - 10 q</v>
      </c>
      <c r="D7" s="10" t="str">
        <f>"TC= "&amp;B5&amp;" + "&amp;C5&amp;" * q²"</f>
        <v>TC= 2000 + 5 * q²</v>
      </c>
      <c r="F7" s="1" t="s">
        <v>11</v>
      </c>
    </row>
    <row r="8" spans="1:9" ht="12.75">
      <c r="A8" s="1"/>
      <c r="D8" s="10" t="str">
        <f>"MC = "&amp;G5&amp;" q"</f>
        <v>MC = 10 q</v>
      </c>
      <c r="F8" s="2" t="str">
        <f>"E' = K' =&gt; "&amp;Pa&amp;" - "&amp;2*Pb&amp;" * q = "&amp;MC&amp;" q"</f>
        <v>E' = K' =&gt; 1000 - 10 * q = 10 q</v>
      </c>
      <c r="H8" s="11" t="s">
        <v>12</v>
      </c>
      <c r="I8" s="12">
        <f>F10*G10</f>
        <v>37500</v>
      </c>
    </row>
    <row r="9" spans="1:9" ht="12.75">
      <c r="A9" s="13" t="s">
        <v>0</v>
      </c>
      <c r="B9" s="13" t="s">
        <v>9</v>
      </c>
      <c r="C9" s="13" t="s">
        <v>1</v>
      </c>
      <c r="D9" s="13" t="s">
        <v>13</v>
      </c>
      <c r="F9" s="14" t="s">
        <v>14</v>
      </c>
      <c r="G9" s="15" t="s">
        <v>15</v>
      </c>
      <c r="H9" s="11" t="s">
        <v>16</v>
      </c>
      <c r="I9" s="12">
        <f>FC+VC*F10^2</f>
        <v>14500</v>
      </c>
    </row>
    <row r="10" spans="1:9" ht="13.5" thickBot="1">
      <c r="A10" s="10">
        <v>0</v>
      </c>
      <c r="B10" s="10">
        <f>Pa-Pb*q</f>
        <v>1000</v>
      </c>
      <c r="C10" s="10">
        <f>Pa-2*Pb*q</f>
        <v>1000</v>
      </c>
      <c r="D10" s="10">
        <f>$G$5*q</f>
        <v>0</v>
      </c>
      <c r="F10" s="16">
        <f>Pa/(2*Pb+2*VC)</f>
        <v>50</v>
      </c>
      <c r="G10" s="17">
        <f>Pa-Pb*F10</f>
        <v>750</v>
      </c>
      <c r="H10" s="18" t="s">
        <v>17</v>
      </c>
      <c r="I10" s="19">
        <f>I8-I9</f>
        <v>23000</v>
      </c>
    </row>
    <row r="11" spans="1:9" ht="13.5" thickTop="1">
      <c r="A11" s="10">
        <f>AVERAGE(A10,A12)</f>
        <v>100</v>
      </c>
      <c r="B11" s="10">
        <f>Pa-Pb*q</f>
        <v>500</v>
      </c>
      <c r="C11" s="10">
        <f>Pa-2*Pb*q</f>
        <v>0</v>
      </c>
      <c r="D11" s="10">
        <f>$G$5*q</f>
        <v>1000</v>
      </c>
      <c r="F11" s="20" t="s">
        <v>18</v>
      </c>
      <c r="I11" s="21"/>
    </row>
    <row r="12" spans="1:9" ht="12.75">
      <c r="A12" s="10">
        <f>Pa/Pb</f>
        <v>200</v>
      </c>
      <c r="B12" s="10">
        <f>Pa-Pb*q</f>
        <v>0</v>
      </c>
      <c r="C12" s="10">
        <f>Pa-2*Pb*q</f>
        <v>-1000</v>
      </c>
      <c r="D12" s="10">
        <f>$G$5*q</f>
        <v>2000</v>
      </c>
      <c r="F12" s="22" t="str">
        <f>"p = MC =&gt; "&amp;Pa&amp;" - "&amp;Pb&amp;" * q = "&amp;MC&amp;" q"</f>
        <v>p = MC =&gt; 1000 - 5 * q = 10 q</v>
      </c>
      <c r="G12" s="23"/>
      <c r="H12" s="11" t="s">
        <v>12</v>
      </c>
      <c r="I12" s="24">
        <f>F14*G14</f>
        <v>44444.444444444445</v>
      </c>
    </row>
    <row r="13" spans="6:9" ht="12.75">
      <c r="F13" s="25" t="s">
        <v>19</v>
      </c>
      <c r="G13" s="26" t="s">
        <v>20</v>
      </c>
      <c r="H13" s="11" t="s">
        <v>16</v>
      </c>
      <c r="I13" s="24">
        <f>FC+VC*F14^2</f>
        <v>24222.222222222226</v>
      </c>
    </row>
    <row r="14" spans="6:9" ht="13.5" thickBot="1">
      <c r="F14" s="27">
        <f>Pa/(Pb+2*VC)</f>
        <v>66.66666666666667</v>
      </c>
      <c r="G14" s="17">
        <f>Pa-Pb*F14</f>
        <v>666.6666666666666</v>
      </c>
      <c r="H14" s="28" t="s">
        <v>21</v>
      </c>
      <c r="I14" s="29">
        <f>I12-I13</f>
        <v>20222.22222222222</v>
      </c>
    </row>
    <row r="15" ht="13.5" thickTop="1"/>
    <row r="34" spans="3:8" ht="12.75">
      <c r="C34" s="30"/>
      <c r="F34" s="31" t="s">
        <v>22</v>
      </c>
      <c r="G34" s="32" t="s">
        <v>11</v>
      </c>
      <c r="H34" s="32" t="s">
        <v>18</v>
      </c>
    </row>
    <row r="35" spans="1:8" ht="12.75">
      <c r="A35" s="10"/>
      <c r="B35" s="33"/>
      <c r="C35" s="34"/>
      <c r="F35" s="4" t="s">
        <v>23</v>
      </c>
      <c r="G35" s="35">
        <f>(Pa-G10)*F10/2</f>
        <v>6250</v>
      </c>
      <c r="H35" s="35">
        <f>(Pa-G14)*F14/2</f>
        <v>11111.111111111113</v>
      </c>
    </row>
    <row r="36" spans="1:8" ht="12.75">
      <c r="A36" s="10"/>
      <c r="B36" s="33"/>
      <c r="C36" s="34"/>
      <c r="F36" s="4" t="s">
        <v>24</v>
      </c>
      <c r="G36" s="35">
        <f>(G10-(Pa-2*Pb*F10))*F10</f>
        <v>12500</v>
      </c>
      <c r="H36" s="35"/>
    </row>
    <row r="37" spans="1:8" ht="12.75">
      <c r="A37" s="36"/>
      <c r="B37" s="37"/>
      <c r="C37" s="37"/>
      <c r="F37" s="4" t="s">
        <v>25</v>
      </c>
      <c r="G37" s="35">
        <f>(Pa-2*Pb*F10)*F10/2</f>
        <v>12500</v>
      </c>
      <c r="H37" s="35">
        <f>G14*F14/2</f>
        <v>22222.222222222223</v>
      </c>
    </row>
    <row r="38" spans="6:8" ht="12.75">
      <c r="F38" s="38" t="s">
        <v>26</v>
      </c>
      <c r="G38" s="39">
        <f>SUM(G35:G37)</f>
        <v>31250</v>
      </c>
      <c r="H38" s="39">
        <f>SUM(H35:H37)</f>
        <v>33333.333333333336</v>
      </c>
    </row>
    <row r="39" spans="6:8" ht="13.5" thickBot="1">
      <c r="F39" s="40" t="s">
        <v>27</v>
      </c>
      <c r="G39" s="41"/>
      <c r="H39" s="41">
        <f>H38-G38</f>
        <v>2083.3333333333358</v>
      </c>
    </row>
    <row r="40" ht="13.5" thickTop="1"/>
    <row r="41" spans="5:9" ht="12.75">
      <c r="E41" s="10"/>
      <c r="H41" s="42" t="s">
        <v>28</v>
      </c>
      <c r="I41" s="43"/>
    </row>
    <row r="42" spans="5:9" ht="12.75">
      <c r="E42" s="42" t="s">
        <v>23</v>
      </c>
      <c r="F42" s="10"/>
      <c r="G42" s="44" t="str">
        <f>"= ("&amp;Pa&amp;" - "&amp;ROUND(G10,2)&amp;") * "&amp;ROUND(F10,2)&amp;" / 2"</f>
        <v>= (1000 - 750) * 50 / 2</v>
      </c>
      <c r="H42" s="43" t="str">
        <f>"     =("&amp;Pa&amp;" - "&amp;ROUND(G14,2)&amp;") * "&amp;ROUND(F14,2)&amp;" / 2"</f>
        <v>     =(1000 - 666,67) * 66,67 / 2</v>
      </c>
      <c r="I42" s="10"/>
    </row>
    <row r="43" spans="5:9" ht="12.75">
      <c r="E43" s="42" t="s">
        <v>24</v>
      </c>
      <c r="F43" s="10"/>
      <c r="G43" s="44" t="str">
        <f>"= ("&amp;ROUND(G10,2)&amp;" - "&amp;ROUND(Pa-2*Pb*F10,2)&amp;") * "&amp;ROUND(F10,2)</f>
        <v>= (750 - 500) * 50</v>
      </c>
      <c r="H43" s="43"/>
      <c r="I43" s="10"/>
    </row>
    <row r="44" spans="5:9" ht="12.75">
      <c r="E44" s="42" t="s">
        <v>25</v>
      </c>
      <c r="F44" s="10"/>
      <c r="G44" s="44" t="str">
        <f>"= "&amp;ROUND(Pa-2*Pb*F10,2)&amp;" * "&amp;ROUND(F10,2)&amp;" / 2"</f>
        <v>= 500 * 50 / 2</v>
      </c>
      <c r="H44" s="43" t="str">
        <f>"    = "&amp;ROUND(G14,2)&amp;" * "&amp;ROUND(F14,2)&amp;" / 2"</f>
        <v>    = 666,67 * 66,67 / 2</v>
      </c>
      <c r="I44" s="10"/>
    </row>
    <row r="45" spans="6:8" ht="12.75">
      <c r="F45" s="45"/>
      <c r="G45" s="46"/>
      <c r="H45" s="46"/>
    </row>
  </sheetData>
  <sheetProtection/>
  <printOptions gridLines="1"/>
  <pageMargins left="0.38" right="0.37" top="0.42" bottom="0.45" header="0.33" footer="0.25"/>
  <pageSetup fitToHeight="1" fitToWidth="1" horizontalDpi="600" verticalDpi="600" orientation="landscape" paperSize="9" scale="99" r:id="rId2"/>
  <headerFooter alignWithMargins="0">
    <oddFooter>&amp;LPS &amp;Z&amp;F - &amp;A -- &amp;D; &amp;T&amp;RS. &amp;P&amp;8 (von 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="115" zoomScaleNormal="115" zoomScalePageLayoutView="0" workbookViewId="0" topLeftCell="A1">
      <selection activeCell="K1" sqref="K1"/>
    </sheetView>
  </sheetViews>
  <sheetFormatPr defaultColWidth="11.421875" defaultRowHeight="12.75"/>
  <cols>
    <col min="1" max="1" width="18.421875" style="0" customWidth="1"/>
    <col min="2" max="2" width="8.00390625" style="0" customWidth="1"/>
    <col min="3" max="3" width="9.8515625" style="0" customWidth="1"/>
    <col min="4" max="6" width="9.8515625" style="4" customWidth="1"/>
    <col min="7" max="12" width="9.8515625" style="0" customWidth="1"/>
    <col min="13" max="13" width="12.00390625" style="0" customWidth="1"/>
  </cols>
  <sheetData>
    <row r="1" spans="1:13" ht="18">
      <c r="A1" s="3" t="s">
        <v>36</v>
      </c>
      <c r="D1" s="59" t="s">
        <v>37</v>
      </c>
      <c r="E1" s="59" t="s">
        <v>38</v>
      </c>
      <c r="F1" s="63" t="s">
        <v>42</v>
      </c>
      <c r="M1" s="63" t="s">
        <v>43</v>
      </c>
    </row>
    <row r="2" spans="4:13" ht="12.75">
      <c r="D2" s="60">
        <v>10000</v>
      </c>
      <c r="E2" s="60">
        <v>0.8</v>
      </c>
      <c r="F2" s="60">
        <v>2000</v>
      </c>
      <c r="M2" s="60">
        <v>1000</v>
      </c>
    </row>
    <row r="4" spans="1:13" ht="14.25">
      <c r="A4" s="61" t="s">
        <v>39</v>
      </c>
      <c r="B4" s="65">
        <v>0</v>
      </c>
      <c r="C4" s="65">
        <v>10000</v>
      </c>
      <c r="D4" s="65">
        <v>20000</v>
      </c>
      <c r="E4" s="65">
        <v>30000</v>
      </c>
      <c r="F4" s="65">
        <v>40000</v>
      </c>
      <c r="G4" s="67">
        <v>50000</v>
      </c>
      <c r="H4" s="70">
        <v>60000</v>
      </c>
      <c r="I4" s="65">
        <v>70000</v>
      </c>
      <c r="J4" s="65">
        <v>80000</v>
      </c>
      <c r="K4" s="65">
        <v>90000</v>
      </c>
      <c r="L4" s="65">
        <v>100000</v>
      </c>
      <c r="M4" s="66">
        <v>65000</v>
      </c>
    </row>
    <row r="5" spans="1:13" ht="14.25">
      <c r="A5" s="61" t="s">
        <v>40</v>
      </c>
      <c r="B5" s="62">
        <f>$D$2+$E$2*B4</f>
        <v>10000</v>
      </c>
      <c r="C5" s="62">
        <f aca="true" t="shared" si="0" ref="C5:M5">$D$2+$E$2*C4</f>
        <v>18000</v>
      </c>
      <c r="D5" s="62">
        <f t="shared" si="0"/>
        <v>26000</v>
      </c>
      <c r="E5" s="62">
        <f t="shared" si="0"/>
        <v>34000</v>
      </c>
      <c r="F5" s="62">
        <f t="shared" si="0"/>
        <v>42000</v>
      </c>
      <c r="G5" s="64">
        <f t="shared" si="0"/>
        <v>50000</v>
      </c>
      <c r="H5" s="62">
        <f t="shared" si="0"/>
        <v>58000</v>
      </c>
      <c r="I5" s="62">
        <f t="shared" si="0"/>
        <v>66000</v>
      </c>
      <c r="J5" s="62">
        <f t="shared" si="0"/>
        <v>74000</v>
      </c>
      <c r="K5" s="62">
        <f t="shared" si="0"/>
        <v>82000</v>
      </c>
      <c r="L5" s="62">
        <f t="shared" si="0"/>
        <v>90000</v>
      </c>
      <c r="M5" s="62">
        <f t="shared" si="0"/>
        <v>62000</v>
      </c>
    </row>
    <row r="6" spans="1:13" ht="14.25">
      <c r="A6" s="61" t="s">
        <v>41</v>
      </c>
      <c r="B6" s="62">
        <f>B5+$F$2</f>
        <v>12000</v>
      </c>
      <c r="C6" s="62">
        <f aca="true" t="shared" si="1" ref="C6:M6">C5+$F$2</f>
        <v>20000</v>
      </c>
      <c r="D6" s="62">
        <f t="shared" si="1"/>
        <v>28000</v>
      </c>
      <c r="E6" s="62">
        <f t="shared" si="1"/>
        <v>36000</v>
      </c>
      <c r="F6" s="62">
        <f t="shared" si="1"/>
        <v>44000</v>
      </c>
      <c r="G6" s="62">
        <f t="shared" si="1"/>
        <v>52000</v>
      </c>
      <c r="H6" s="71">
        <f t="shared" si="1"/>
        <v>60000</v>
      </c>
      <c r="I6" s="62">
        <f t="shared" si="1"/>
        <v>68000</v>
      </c>
      <c r="J6" s="62">
        <f t="shared" si="1"/>
        <v>76000</v>
      </c>
      <c r="K6" s="62">
        <f t="shared" si="1"/>
        <v>84000</v>
      </c>
      <c r="L6" s="62">
        <f t="shared" si="1"/>
        <v>92000</v>
      </c>
      <c r="M6" s="62">
        <f t="shared" si="1"/>
        <v>64000</v>
      </c>
    </row>
    <row r="7" spans="1:13" ht="15">
      <c r="A7" s="68" t="s">
        <v>44</v>
      </c>
      <c r="B7" s="69">
        <f>B6+$M$2</f>
        <v>13000</v>
      </c>
      <c r="C7" s="69">
        <f>C6+$M$2</f>
        <v>21000</v>
      </c>
      <c r="D7" s="69">
        <f>D6+$M$2</f>
        <v>29000</v>
      </c>
      <c r="E7" s="69">
        <f>E6+$M$2</f>
        <v>37000</v>
      </c>
      <c r="F7" s="69">
        <f>F6+$M$2</f>
        <v>45000</v>
      </c>
      <c r="G7" s="69">
        <f>G6+$M$2</f>
        <v>53000</v>
      </c>
      <c r="H7" s="69">
        <f>H6+$M$2</f>
        <v>61000</v>
      </c>
      <c r="I7" s="69">
        <f>I6+$M$2</f>
        <v>69000</v>
      </c>
      <c r="J7" s="69">
        <f>J6+$M$2</f>
        <v>77000</v>
      </c>
      <c r="K7" s="69">
        <f>K6+$M$2</f>
        <v>85000</v>
      </c>
      <c r="L7" s="69">
        <f>L6+$M$2</f>
        <v>93000</v>
      </c>
      <c r="M7" s="72">
        <f>M6+$M$2</f>
        <v>65000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&amp;LPS: &amp;Z&amp;F -- &amp;A&amp;R&amp;D; &amp;T --  Seite &amp;P &amp;8(von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Musterlösungen Nachklausur 99</dc:title>
  <dc:subject/>
  <dc:creator>Peter Schmidt</dc:creator>
  <cp:keywords/>
  <dc:description/>
  <cp:lastModifiedBy>Peter Schmidt</cp:lastModifiedBy>
  <cp:lastPrinted>2013-01-29T17:34:28Z</cp:lastPrinted>
  <dcterms:created xsi:type="dcterms:W3CDTF">1999-04-28T14:29:52Z</dcterms:created>
  <dcterms:modified xsi:type="dcterms:W3CDTF">2013-01-29T17:34:32Z</dcterms:modified>
  <cp:category/>
  <cp:version/>
  <cp:contentType/>
  <cp:contentStatus/>
</cp:coreProperties>
</file>